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Current tax" sheetId="2" r:id="rId2"/>
    <sheet name="Deferred tax" sheetId="3" r:id="rId3"/>
    <sheet name="Provision &amp; note" sheetId="4" r:id="rId4"/>
  </sheets>
  <definedNames>
    <definedName name="_xlnm.Print_Area" localSheetId="1">'Current tax'!$A$1:$D$22</definedName>
    <definedName name="_xlnm.Print_Area" localSheetId="2">'Deferred tax'!$A$1:$H$25</definedName>
    <definedName name="_xlnm.Print_Area" localSheetId="3">'Provision &amp; note'!$A$1:$F$31</definedName>
    <definedName name="_xlnm.Print_Area" localSheetId="0">'Read me'!$A$1:$B$18</definedName>
  </definedNames>
  <calcPr calcId="124519" fullCalcOnLoad="1"/>
</workbook>
</file>

<file path=xl/sharedStrings.xml><?xml version="1.0" encoding="utf-8"?>
<sst xmlns="http://schemas.openxmlformats.org/spreadsheetml/2006/main" count="107" uniqueCount="95">
  <si>
    <t>Income-tax provision · current and deferred rails</t>
  </si>
  <si>
    <t>START HERE  ·  Current bridge → Deferred schedule → Provision and note</t>
  </si>
  <si>
    <t>Purpose</t>
  </si>
  <si>
    <t>Reperform a supplied Topic 740 provision without confusing the return, deferred balances, expense, payable, or cash paid.</t>
  </si>
  <si>
    <t>Blue cells</t>
  </si>
  <si>
    <t>Controlled fictional inputs. Tax basis, law, rates, reversal, realization, uncertainty, allocation, and disclosure scope remain supplied conclusions.</t>
  </si>
  <si>
    <t>Green cells</t>
  </si>
  <si>
    <t>Formula cells. Trace each bridge at full precision rather than accepting a balanced provision entry as the only control.</t>
  </si>
  <si>
    <t>Display</t>
  </si>
  <si>
    <t>Dollar cells use comma separators and accounting parentheses; percentages display separately while formulas retain full precision.</t>
  </si>
  <si>
    <t>Boundary</t>
  </si>
  <si>
    <t>This workbook cannot interpret tax law, establish tax basis, select rates, forecast taxable income, conclude on realization or technical merits, allocate tax effects, elect an exception, prepare a return, or release a filing.</t>
  </si>
  <si>
    <t>Source record</t>
  </si>
  <si>
    <t>EX:income-tax-accounting-book-tax-deferred-and-disclosure/cedar-trail-book-tax-and-deferred-rollforward</t>
  </si>
  <si>
    <t>Workbook path</t>
  </si>
  <si>
    <t>1 · Reproduce taxable income and current tax →</t>
  </si>
  <si>
    <t>2 · Measure gross DTA and DTL by source →</t>
  </si>
  <si>
    <t>3 · Tie expense, allocation, rate, and cash →</t>
  </si>
  <si>
    <t>Current tax · book-to-return bridge</t>
  </si>
  <si>
    <t>Positive adjustments increase taxable income · Negative adjustments decrease it</t>
  </si>
  <si>
    <t>Bridge item</t>
  </si>
  <si>
    <t>Amount</t>
  </si>
  <si>
    <t>Role</t>
  </si>
  <si>
    <t>Evidence cue</t>
  </si>
  <si>
    <t>Pretax book income</t>
  </si>
  <si>
    <t>Accelerated Tax Depreciation</t>
  </si>
  <si>
    <t>Temporary origin/reversal</t>
  </si>
  <si>
    <t>Warranty Originating Difference</t>
  </si>
  <si>
    <t>Tax Exempt Municipal Interest</t>
  </si>
  <si>
    <t>Permanent</t>
  </si>
  <si>
    <t>Nondeductible Penalty</t>
  </si>
  <si>
    <t>Nol Deduction</t>
  </si>
  <si>
    <t>Tax attribute used</t>
  </si>
  <si>
    <t>Taxable income</t>
  </si>
  <si>
    <t>Current enacted rate</t>
  </si>
  <si>
    <t>Gross current tax</t>
  </si>
  <si>
    <t>Current tax credit</t>
  </si>
  <si>
    <t>Return current tax</t>
  </si>
  <si>
    <t>Opening current payable</t>
  </si>
  <si>
    <t>Cash taxes paid</t>
  </si>
  <si>
    <t>Ending current payable</t>
  </si>
  <si>
    <t>Deferred tax · gross recognition before allowance</t>
  </si>
  <si>
    <t>Book carrying amount → Tax basis → Future effect → Enacted reversal-period rate</t>
  </si>
  <si>
    <t>Source</t>
  </si>
  <si>
    <t>Book amount</t>
  </si>
  <si>
    <t>Tax basis</t>
  </si>
  <si>
    <t>Future amount</t>
  </si>
  <si>
    <t>Effect</t>
  </si>
  <si>
    <t>Rate</t>
  </si>
  <si>
    <t>Gross DTA</t>
  </si>
  <si>
    <t>Gross DTL</t>
  </si>
  <si>
    <t>Equipment</t>
  </si>
  <si>
    <t>Taxable</t>
  </si>
  <si>
    <t>Warranty</t>
  </si>
  <si>
    <t>Deductible</t>
  </si>
  <si>
    <t>Accrued compensation</t>
  </si>
  <si>
    <t>NOL carryforward</t>
  </si>
  <si>
    <t>Tax credit carryforward</t>
  </si>
  <si>
    <t>Direct tax amount</t>
  </si>
  <si>
    <t>Gross deferred tax asset</t>
  </si>
  <si>
    <t>Gross deferred tax liability</t>
  </si>
  <si>
    <t>Opening gross DTA</t>
  </si>
  <si>
    <t>Opening gross DTL</t>
  </si>
  <si>
    <t>Opening valuation allowance</t>
  </si>
  <si>
    <t>Ending valuation allowance</t>
  </si>
  <si>
    <t>Opening net deferred tax asset</t>
  </si>
  <si>
    <t>Ending net deferred tax asset</t>
  </si>
  <si>
    <t>Deferred tax expense</t>
  </si>
  <si>
    <t>Enacted-rate change effect</t>
  </si>
  <si>
    <t>Gross-to-net control</t>
  </si>
  <si>
    <t>Provision release · expense, allocation, rate, and cash</t>
  </si>
  <si>
    <t>Independent rails must agree before the note is released</t>
  </si>
  <si>
    <t>Provision bridge</t>
  </si>
  <si>
    <t>Statement location</t>
  </si>
  <si>
    <t>Increase in unrecognized benefit</t>
  </si>
  <si>
    <t>Interest and penalties</t>
  </si>
  <si>
    <t>Recognized current tax expense</t>
  </si>
  <si>
    <t>Total tax expense</t>
  </si>
  <si>
    <t>OCI tax benefit</t>
  </si>
  <si>
    <t>Discontinued-operations tax expense</t>
  </si>
  <si>
    <t>Continuing-operations tax expense</t>
  </si>
  <si>
    <t>Allocation control</t>
  </si>
  <si>
    <t>Rate reconciliation</t>
  </si>
  <si>
    <t>Rate effect</t>
  </si>
  <si>
    <t>Tax at statutory rate</t>
  </si>
  <si>
    <t>Tax-exempt municipal interest</t>
  </si>
  <si>
    <t>Nondeductible penalty</t>
  </si>
  <si>
    <t>Valuation-allowance increase</t>
  </si>
  <si>
    <t>Enacted-rate change</t>
  </si>
  <si>
    <t>Taxes paid net of refunds</t>
  </si>
  <si>
    <t>Federal</t>
  </si>
  <si>
    <t>State</t>
  </si>
  <si>
    <t>Foreign</t>
  </si>
  <si>
    <t>5% threshold</t>
  </si>
  <si>
    <t>Release requires supported tax basis, enacted law, reversal, realization, technical merits, allocation, netting, and disclosure scope. Green formulas verify supplied facts; they do not create those conclusions.</t>
  </si>
</sst>
</file>

<file path=xl/styles.xml><?xml version="1.0" encoding="utf-8"?>
<styleSheet xmlns="http://schemas.openxmlformats.org/spreadsheetml/2006/main">
  <numFmts count="3">
    <numFmt numFmtId="164" formatCode="$#,##0.00;[Red]($#,##0.00);&quot;—&quot;"/>
    <numFmt numFmtId="165" formatCode="0.0%;[Red](0.0%);&quot;—&quot;"/>
    <numFmt numFmtId="166" formatCode="0.00%;[Red](0.00%);&quot;—&quot;"/>
  </numFmts>
  <fonts count="8">
    <font>
      <sz val="11"/>
      <color theme="1"/>
      <name val="Calibri"/>
      <family val="2"/>
      <scheme val="minor"/>
    </font>
    <font>
      <b/>
      <sz val="20"/>
      <color rgb="FFFFFFFF"/>
      <name val="Aptos Display"/>
      <family val="2"/>
    </font>
    <font>
      <sz val="10"/>
      <color rgb="FF5B6D68"/>
      <name val="Aptos"/>
      <family val="2"/>
    </font>
    <font>
      <b/>
      <sz val="9"/>
      <color rgb="FF173F3C"/>
      <name val="Aptos"/>
      <family val="2"/>
    </font>
    <font>
      <sz val="9"/>
      <color rgb="FF203633"/>
      <name val="Aptos"/>
      <family val="2"/>
    </font>
    <font>
      <b/>
      <u/>
      <sz val="8"/>
      <color rgb="FF315F59"/>
      <name val="Aptos"/>
      <family val="2"/>
    </font>
    <font>
      <sz val="8.5"/>
      <color rgb="FF5B6D68"/>
      <name val="Aptos"/>
      <family val="2"/>
    </font>
    <font>
      <b/>
      <sz val="9"/>
      <color rgb="FF254B47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173F3C"/>
        <bgColor indexed="64"/>
      </patternFill>
    </fill>
    <fill>
      <patternFill patternType="solid">
        <fgColor rgb="FFF2F1EB"/>
        <bgColor indexed="64"/>
      </patternFill>
    </fill>
    <fill>
      <patternFill patternType="solid">
        <fgColor rgb="FFE7E7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E6E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5ECE8"/>
        <bgColor indexed="64"/>
      </patternFill>
    </fill>
    <fill>
      <patternFill patternType="solid">
        <fgColor rgb="FFEDF3F1"/>
        <bgColor indexed="64"/>
      </patternFill>
    </fill>
    <fill>
      <patternFill patternType="solid">
        <fgColor rgb="FFDDEBE5"/>
        <bgColor indexed="64"/>
      </patternFill>
    </fill>
  </fills>
  <borders count="8">
    <border>
      <left/>
      <right/>
      <top/>
      <bottom/>
      <diagonal/>
    </border>
    <border>
      <left style="thin">
        <color rgb="FF173F3C"/>
      </left>
      <right/>
      <top/>
      <bottom/>
      <diagonal/>
    </border>
    <border>
      <left/>
      <right/>
      <top/>
      <bottom style="thin">
        <color rgb="FFCBD2CC"/>
      </bottom>
      <diagonal/>
    </border>
    <border>
      <left style="dashed">
        <color rgb="FF315F59"/>
      </left>
      <right/>
      <top/>
      <bottom style="thin">
        <color rgb="FFCBD2CC"/>
      </bottom>
      <diagonal/>
    </border>
    <border>
      <left/>
      <right/>
      <top/>
      <bottom style="medium">
        <color rgb="FF315F59"/>
      </bottom>
      <diagonal/>
    </border>
    <border>
      <left style="medium">
        <color rgb="FFD6A84F"/>
      </left>
      <right/>
      <top/>
      <bottom style="thin">
        <color rgb="FFCBD2CC"/>
      </bottom>
      <diagonal/>
    </border>
    <border>
      <left/>
      <right/>
      <top style="thin">
        <color rgb="FF315F59"/>
      </top>
      <bottom style="medium">
        <color rgb="FF315F59"/>
      </bottom>
      <diagonal/>
    </border>
    <border>
      <left style="medium">
        <color rgb="FF78A69B"/>
      </left>
      <right/>
      <top/>
      <bottom style="thin">
        <color rgb="FFCBD2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5" fillId="0" borderId="0" xfId="0" applyFont="1" applyAlignment="1">
      <alignment horizontal="right" vertical="center"/>
    </xf>
    <xf numFmtId="0" fontId="3" fillId="6" borderId="4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164" fontId="4" fillId="7" borderId="5" xfId="0" applyNumberFormat="1" applyFont="1" applyFill="1" applyBorder="1" applyAlignment="1" applyProtection="1">
      <alignment horizontal="right"/>
      <protection locked="0"/>
    </xf>
    <xf numFmtId="0" fontId="6" fillId="0" borderId="2" xfId="0" applyFont="1" applyBorder="1" applyAlignment="1">
      <alignment vertical="center" wrapText="1"/>
    </xf>
    <xf numFmtId="164" fontId="3" fillId="8" borderId="6" xfId="0" applyNumberFormat="1" applyFont="1" applyFill="1" applyBorder="1" applyAlignment="1">
      <alignment horizontal="right"/>
    </xf>
    <xf numFmtId="165" fontId="4" fillId="7" borderId="5" xfId="0" applyNumberFormat="1" applyFont="1" applyFill="1" applyBorder="1" applyAlignment="1" applyProtection="1">
      <alignment horizontal="right"/>
      <protection locked="0"/>
    </xf>
    <xf numFmtId="164" fontId="4" fillId="9" borderId="2" xfId="0" applyNumberFormat="1" applyFont="1" applyFill="1" applyBorder="1" applyAlignment="1">
      <alignment horizontal="right"/>
    </xf>
    <xf numFmtId="0" fontId="7" fillId="10" borderId="7" xfId="0" applyFont="1" applyFill="1" applyBorder="1" applyAlignment="1">
      <alignment horizontal="left"/>
    </xf>
    <xf numFmtId="166" fontId="4" fillId="9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2">
    <dxf>
      <font>
        <b/>
        <color rgb="FF254B47"/>
      </font>
      <fill>
        <patternFill>
          <bgColor rgb="FFDDEBE5"/>
        </patternFill>
      </fill>
      <border>
        <left style="medium">
          <color rgb="FF78A69B"/>
        </left>
        <right/>
        <top/>
        <bottom style="thin">
          <color rgb="FFCBD2CC"/>
        </bottom>
        <vertical/>
        <horizontal/>
      </border>
    </dxf>
    <dxf>
      <font>
        <b/>
        <color rgb="FF8A342C"/>
      </font>
      <fill>
        <patternFill>
          <bgColor rgb="FFF7E1DB"/>
        </patternFill>
      </fill>
      <border>
        <left style="medium">
          <color rgb="FFC8685E"/>
        </left>
        <right/>
        <top/>
        <bottom/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B15"/>
  <sheetViews>
    <sheetView showGridLines="0" tabSelected="1" zoomScale="95" zoomScaleNormal="95" workbookViewId="0"/>
  </sheetViews>
  <sheetFormatPr defaultRowHeight="15"/>
  <cols>
    <col min="1" max="1" width="25.7109375" customWidth="1"/>
    <col min="2" max="2" width="84.7109375" customWidth="1"/>
  </cols>
  <sheetData>
    <row r="1" spans="1:2" ht="30" customHeight="1">
      <c r="A1" s="1" t="s">
        <v>0</v>
      </c>
      <c r="B1" s="1"/>
    </row>
    <row r="2" spans="1:2" ht="21" customHeight="1">
      <c r="A2" s="2" t="s">
        <v>1</v>
      </c>
      <c r="B2" s="2"/>
    </row>
    <row r="4" spans="1:2" ht="44" customHeight="1">
      <c r="A4" s="3" t="s">
        <v>2</v>
      </c>
      <c r="B4" s="4" t="s">
        <v>3</v>
      </c>
    </row>
    <row r="5" spans="1:2" ht="30" customHeight="1">
      <c r="A5" s="3" t="s">
        <v>4</v>
      </c>
      <c r="B5" s="4" t="s">
        <v>5</v>
      </c>
    </row>
    <row r="6" spans="1:2" ht="30" customHeight="1">
      <c r="A6" s="3" t="s">
        <v>6</v>
      </c>
      <c r="B6" s="4" t="s">
        <v>7</v>
      </c>
    </row>
    <row r="7" spans="1:2" ht="30" customHeight="1">
      <c r="A7" s="3" t="s">
        <v>8</v>
      </c>
      <c r="B7" s="4" t="s">
        <v>9</v>
      </c>
    </row>
    <row r="8" spans="1:2" ht="44" customHeight="1">
      <c r="A8" s="3" t="s">
        <v>10</v>
      </c>
      <c r="B8" s="4" t="s">
        <v>11</v>
      </c>
    </row>
    <row r="9" spans="1:2" ht="30" customHeight="1">
      <c r="A9" s="3" t="s">
        <v>12</v>
      </c>
      <c r="B9" s="4" t="s">
        <v>13</v>
      </c>
    </row>
    <row r="13" spans="1:2">
      <c r="A13" s="3" t="s">
        <v>14</v>
      </c>
      <c r="B13" s="5" t="s">
        <v>15</v>
      </c>
    </row>
    <row r="14" spans="1:2">
      <c r="B14" s="5" t="s">
        <v>16</v>
      </c>
    </row>
    <row r="15" spans="1:2">
      <c r="B15" s="5" t="s">
        <v>17</v>
      </c>
    </row>
  </sheetData>
  <sheetProtection sheet="1" objects="1" scenarios="1"/>
  <mergeCells count="2">
    <mergeCell ref="A1:B1"/>
    <mergeCell ref="A2:B2"/>
  </mergeCells>
  <hyperlinks>
    <hyperlink ref="B13" location="'Current tax'!A1" display="1 · Reproduce taxable income and current tax →"/>
    <hyperlink ref="B14" location="'Deferred tax'!A1" display="2 · Measure gross DTA and DTL by source →"/>
    <hyperlink ref="B15" location="'Provision &amp; note'!A1" display="3 · Tie expense, allocation, rate, and cash →"/>
  </hyperlink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D21"/>
  <sheetViews>
    <sheetView showGridLines="0" zoomScale="95" zoomScaleNormal="95" workbookViewId="0"/>
  </sheetViews>
  <sheetFormatPr defaultRowHeight="15"/>
  <cols>
    <col min="1" max="1" width="36.7109375" customWidth="1"/>
    <col min="2" max="2" width="18.7109375" customWidth="1"/>
    <col min="3" max="4" width="28.7109375" customWidth="1"/>
  </cols>
  <sheetData>
    <row r="1" spans="1:4" ht="30" customHeight="1">
      <c r="A1" s="1" t="s">
        <v>18</v>
      </c>
      <c r="B1" s="1"/>
      <c r="C1" s="1"/>
      <c r="D1" s="1"/>
    </row>
    <row r="2" spans="1:4" ht="21" customHeight="1">
      <c r="A2" s="2" t="s">
        <v>19</v>
      </c>
      <c r="B2" s="2"/>
      <c r="C2" s="2"/>
      <c r="D2" s="2"/>
    </row>
    <row r="4" spans="1:4">
      <c r="A4" s="6" t="s">
        <v>20</v>
      </c>
      <c r="B4" s="6" t="s">
        <v>21</v>
      </c>
      <c r="C4" s="6" t="s">
        <v>22</v>
      </c>
      <c r="D4" s="6" t="s">
        <v>23</v>
      </c>
    </row>
    <row r="5" spans="1:4">
      <c r="A5" s="7" t="s">
        <v>24</v>
      </c>
      <c r="B5" s="8">
        <v>1000000</v>
      </c>
    </row>
    <row r="6" spans="1:4">
      <c r="A6" s="7" t="s">
        <v>25</v>
      </c>
      <c r="B6" s="8">
        <v>-120000</v>
      </c>
      <c r="C6" s="9" t="s">
        <v>26</v>
      </c>
    </row>
    <row r="7" spans="1:4">
      <c r="A7" s="7" t="s">
        <v>27</v>
      </c>
      <c r="B7" s="8">
        <v>60000</v>
      </c>
      <c r="C7" s="9" t="s">
        <v>26</v>
      </c>
    </row>
    <row r="8" spans="1:4">
      <c r="A8" s="7" t="s">
        <v>28</v>
      </c>
      <c r="B8" s="8">
        <v>-20000</v>
      </c>
      <c r="C8" s="9" t="s">
        <v>29</v>
      </c>
    </row>
    <row r="9" spans="1:4">
      <c r="A9" s="7" t="s">
        <v>30</v>
      </c>
      <c r="B9" s="8">
        <v>10000</v>
      </c>
      <c r="C9" s="9" t="s">
        <v>29</v>
      </c>
    </row>
    <row r="10" spans="1:4">
      <c r="A10" s="7" t="s">
        <v>31</v>
      </c>
      <c r="B10" s="8">
        <v>-100000</v>
      </c>
      <c r="C10" s="9" t="s">
        <v>32</v>
      </c>
    </row>
    <row r="11" spans="1:4">
      <c r="A11" s="7" t="s">
        <v>33</v>
      </c>
      <c r="B11" s="10">
        <f>B5+SUM(B6:B10)</f>
        <v>830000.0</v>
      </c>
    </row>
    <row r="14" spans="1:4">
      <c r="A14" s="7" t="s">
        <v>34</v>
      </c>
      <c r="B14" s="11">
        <v>0.21</v>
      </c>
    </row>
    <row r="15" spans="1:4">
      <c r="A15" s="7" t="s">
        <v>35</v>
      </c>
      <c r="B15" s="12">
        <f>B11*B14</f>
        <v>174300.0</v>
      </c>
    </row>
    <row r="16" spans="1:4">
      <c r="A16" s="7" t="s">
        <v>36</v>
      </c>
      <c r="B16" s="8">
        <v>4300</v>
      </c>
    </row>
    <row r="17" spans="1:2">
      <c r="A17" s="7" t="s">
        <v>37</v>
      </c>
      <c r="B17" s="10">
        <f>B15-B16</f>
        <v>170000.0</v>
      </c>
    </row>
    <row r="19" spans="1:2">
      <c r="A19" s="7" t="s">
        <v>38</v>
      </c>
      <c r="B19" s="8">
        <v>30000</v>
      </c>
    </row>
    <row r="20" spans="1:2">
      <c r="A20" s="7" t="s">
        <v>39</v>
      </c>
      <c r="B20" s="8">
        <v>160000</v>
      </c>
    </row>
    <row r="21" spans="1:2">
      <c r="A21" s="7" t="s">
        <v>40</v>
      </c>
      <c r="B21" s="10">
        <f>B19+B17-B20</f>
        <v>40000.0</v>
      </c>
    </row>
  </sheetData>
  <sheetProtection sheet="1" objects="1" scenarios="1"/>
  <mergeCells count="2">
    <mergeCell ref="A1:D1"/>
    <mergeCell ref="A2:D2"/>
  </mergeCell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73F3C"/>
    <pageSetUpPr fitToPage="1"/>
  </sheetPr>
  <dimension ref="A1:H22"/>
  <sheetViews>
    <sheetView showGridLines="0" zoomScale="95" zoomScaleNormal="95" workbookViewId="0"/>
  </sheetViews>
  <sheetFormatPr defaultRowHeight="15"/>
  <cols>
    <col min="1" max="1" width="28.7109375" customWidth="1"/>
    <col min="2" max="8" width="17.7109375" customWidth="1"/>
  </cols>
  <sheetData>
    <row r="1" spans="1:8" ht="30" customHeight="1">
      <c r="A1" s="1" t="s">
        <v>41</v>
      </c>
      <c r="B1" s="1"/>
      <c r="C1" s="1"/>
      <c r="D1" s="1"/>
      <c r="E1" s="1"/>
      <c r="F1" s="1"/>
      <c r="G1" s="1"/>
      <c r="H1" s="1"/>
    </row>
    <row r="2" spans="1:8" ht="21" customHeight="1">
      <c r="A2" s="2" t="s">
        <v>42</v>
      </c>
      <c r="B2" s="2"/>
      <c r="C2" s="2"/>
      <c r="D2" s="2"/>
      <c r="E2" s="2"/>
      <c r="F2" s="2"/>
      <c r="G2" s="2"/>
      <c r="H2" s="2"/>
    </row>
    <row r="4" spans="1:8">
      <c r="A4" s="6" t="s">
        <v>43</v>
      </c>
      <c r="B4" s="6" t="s">
        <v>44</v>
      </c>
      <c r="C4" s="6" t="s">
        <v>45</v>
      </c>
      <c r="D4" s="6" t="s">
        <v>46</v>
      </c>
      <c r="E4" s="6" t="s">
        <v>47</v>
      </c>
      <c r="F4" s="6" t="s">
        <v>48</v>
      </c>
      <c r="G4" s="6" t="s">
        <v>49</v>
      </c>
      <c r="H4" s="6" t="s">
        <v>50</v>
      </c>
    </row>
    <row r="5" spans="1:8">
      <c r="A5" s="7" t="s">
        <v>51</v>
      </c>
      <c r="B5" s="8">
        <v>800000</v>
      </c>
      <c r="C5" s="8">
        <v>500000</v>
      </c>
      <c r="D5" s="12">
        <f>ABS(B5-C5)</f>
        <v>300000.0</v>
      </c>
      <c r="E5" s="9" t="s">
        <v>52</v>
      </c>
      <c r="F5" s="11">
        <v>0.21</v>
      </c>
      <c r="G5" s="12">
        <f>IF(E5="Deductible",D5*F5,0)</f>
        <v>0.0</v>
      </c>
      <c r="H5" s="12">
        <f>IF(E5="Taxable",D5*F5,0)</f>
        <v>63000.0</v>
      </c>
    </row>
    <row r="6" spans="1:8">
      <c r="A6" s="7" t="s">
        <v>53</v>
      </c>
      <c r="B6" s="8">
        <v>120000</v>
      </c>
      <c r="C6" s="8">
        <v>0</v>
      </c>
      <c r="D6" s="12">
        <f>ABS(B6-C6)</f>
        <v>120000.0</v>
      </c>
      <c r="E6" s="9" t="s">
        <v>54</v>
      </c>
      <c r="F6" s="11">
        <v>0.21</v>
      </c>
      <c r="G6" s="12">
        <f>IF(E6="Deductible",D6*F6,0)</f>
        <v>25200.0</v>
      </c>
      <c r="H6" s="12">
        <f>IF(E6="Taxable",D6*F6,0)</f>
        <v>0.0</v>
      </c>
    </row>
    <row r="7" spans="1:8">
      <c r="A7" s="7" t="s">
        <v>55</v>
      </c>
      <c r="B7" s="8">
        <v>80000</v>
      </c>
      <c r="C7" s="8">
        <v>0</v>
      </c>
      <c r="D7" s="12">
        <f>ABS(B7-C7)</f>
        <v>80000.0</v>
      </c>
      <c r="E7" s="9" t="s">
        <v>54</v>
      </c>
      <c r="F7" s="11">
        <v>0.21</v>
      </c>
      <c r="G7" s="12">
        <f>IF(E7="Deductible",D7*F7,0)</f>
        <v>16800.0</v>
      </c>
      <c r="H7" s="12">
        <f>IF(E7="Taxable",D7*F7,0)</f>
        <v>0.0</v>
      </c>
    </row>
    <row r="9" spans="1:8">
      <c r="A9" s="7" t="s">
        <v>56</v>
      </c>
      <c r="D9" s="8">
        <v>200000</v>
      </c>
      <c r="E9" s="9" t="s">
        <v>54</v>
      </c>
      <c r="F9" s="11">
        <v>0.21</v>
      </c>
      <c r="G9" s="12">
        <f>D9*F9</f>
        <v>42000.0</v>
      </c>
      <c r="H9" s="12">
        <v>0</v>
      </c>
    </row>
    <row r="10" spans="1:8">
      <c r="A10" s="7" t="s">
        <v>57</v>
      </c>
      <c r="D10" s="9" t="s">
        <v>58</v>
      </c>
      <c r="G10" s="8">
        <v>15000</v>
      </c>
      <c r="H10" s="12">
        <v>0</v>
      </c>
    </row>
    <row r="12" spans="1:8">
      <c r="A12" s="7" t="s">
        <v>59</v>
      </c>
      <c r="G12" s="10">
        <f>SUM(G5:G10)</f>
        <v>99000.0</v>
      </c>
    </row>
    <row r="13" spans="1:8">
      <c r="A13" s="7" t="s">
        <v>60</v>
      </c>
      <c r="H13" s="10">
        <f>SUM(H5:H10)</f>
        <v>63000.0</v>
      </c>
    </row>
    <row r="15" spans="1:8">
      <c r="A15" s="7" t="s">
        <v>61</v>
      </c>
      <c r="B15" s="8">
        <v>102400</v>
      </c>
    </row>
    <row r="16" spans="1:8">
      <c r="A16" s="7" t="s">
        <v>62</v>
      </c>
      <c r="B16" s="8">
        <v>40000</v>
      </c>
    </row>
    <row r="17" spans="1:5">
      <c r="A17" s="7" t="s">
        <v>63</v>
      </c>
      <c r="B17" s="8">
        <v>15000</v>
      </c>
    </row>
    <row r="18" spans="1:5">
      <c r="A18" s="7" t="s">
        <v>64</v>
      </c>
      <c r="B18" s="8">
        <v>20000</v>
      </c>
    </row>
    <row r="20" spans="1:5">
      <c r="A20" s="7" t="s">
        <v>65</v>
      </c>
      <c r="B20" s="12">
        <f>(B15-B17)-B16</f>
        <v>47400.0</v>
      </c>
      <c r="D20" s="7" t="s">
        <v>68</v>
      </c>
      <c r="E20" s="10">
        <f>300000*(21%-25%)-120000*(21%-25%)</f>
        <v>-7200.0</v>
      </c>
    </row>
    <row r="21" spans="1:5">
      <c r="A21" s="7" t="s">
        <v>66</v>
      </c>
      <c r="B21" s="12">
        <f>(G12-B18)-H13</f>
        <v>16000.0</v>
      </c>
    </row>
    <row r="22" spans="1:5">
      <c r="A22" s="7" t="s">
        <v>67</v>
      </c>
      <c r="B22" s="10">
        <f>B20-B21</f>
        <v>31400.0</v>
      </c>
      <c r="D22" s="13" t="s">
        <v>69</v>
      </c>
      <c r="E22" s="13" t="str">
        <f>IF(ABS(B21-((G12-B18)-H13))&lt;0.01,"PASS","CHECK")</f>
        <v>PASS</v>
      </c>
    </row>
  </sheetData>
  <sheetProtection sheet="1" objects="1" scenarios="1"/>
  <mergeCells count="2">
    <mergeCell ref="A1:H1"/>
    <mergeCell ref="A2:H2"/>
  </mergeCells>
  <conditionalFormatting sqref="E22">
    <cfRule type="containsText" dxfId="0" priority="1" operator="containsText" text="PASS">
      <formula>NOT(ISERROR(SEARCH("PASS",E22)))</formula>
    </cfRule>
    <cfRule type="containsText" dxfId="1" priority="2" operator="containsText" text="CHECK">
      <formula>NOT(ISERROR(SEARCH("CHECK",E22)))</formula>
    </cfRule>
  </conditionalFormatting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54B47"/>
    <pageSetUpPr fitToPage="1"/>
  </sheetPr>
  <dimension ref="A1:F30"/>
  <sheetViews>
    <sheetView showGridLines="0" zoomScale="95" zoomScaleNormal="95" workbookViewId="0"/>
  </sheetViews>
  <sheetFormatPr defaultRowHeight="15"/>
  <cols>
    <col min="1" max="1" width="34.7109375" customWidth="1"/>
    <col min="2" max="6" width="19.7109375" customWidth="1"/>
  </cols>
  <sheetData>
    <row r="1" spans="1:6" ht="30" customHeight="1">
      <c r="A1" s="1" t="s">
        <v>70</v>
      </c>
      <c r="B1" s="1"/>
      <c r="C1" s="1"/>
      <c r="D1" s="1"/>
      <c r="E1" s="1"/>
      <c r="F1" s="1"/>
    </row>
    <row r="2" spans="1:6" ht="21" customHeight="1">
      <c r="A2" s="2" t="s">
        <v>71</v>
      </c>
      <c r="B2" s="2"/>
      <c r="C2" s="2"/>
      <c r="D2" s="2"/>
      <c r="E2" s="2"/>
      <c r="F2" s="2"/>
    </row>
    <row r="4" spans="1:6">
      <c r="A4" s="6" t="s">
        <v>72</v>
      </c>
      <c r="B4" s="6" t="s">
        <v>21</v>
      </c>
      <c r="C4" s="6" t="s">
        <v>73</v>
      </c>
      <c r="D4" s="6"/>
      <c r="E4" s="6"/>
      <c r="F4" s="6"/>
    </row>
    <row r="5" spans="1:6">
      <c r="A5" s="7" t="s">
        <v>37</v>
      </c>
      <c r="B5" s="12">
        <f>'Current tax'!B17</f>
        <v>170000.0</v>
      </c>
    </row>
    <row r="6" spans="1:6">
      <c r="A6" s="7" t="s">
        <v>74</v>
      </c>
      <c r="B6" s="8">
        <v>4000</v>
      </c>
    </row>
    <row r="7" spans="1:6">
      <c r="A7" s="7" t="s">
        <v>75</v>
      </c>
      <c r="B7" s="8">
        <v>2000</v>
      </c>
    </row>
    <row r="8" spans="1:6">
      <c r="A8" s="7" t="s">
        <v>76</v>
      </c>
      <c r="B8" s="10">
        <f>SUM(B5:B7)</f>
        <v>176000.0</v>
      </c>
    </row>
    <row r="9" spans="1:6">
      <c r="A9" s="7" t="s">
        <v>67</v>
      </c>
      <c r="B9" s="12">
        <f>'Deferred tax'!B22</f>
        <v>31400.0</v>
      </c>
    </row>
    <row r="10" spans="1:6">
      <c r="A10" s="7" t="s">
        <v>77</v>
      </c>
      <c r="B10" s="10">
        <f>B8+B9</f>
        <v>207400.0</v>
      </c>
    </row>
    <row r="12" spans="1:6">
      <c r="A12" s="7" t="s">
        <v>78</v>
      </c>
      <c r="B12" s="8">
        <v>-6000</v>
      </c>
    </row>
    <row r="13" spans="1:6">
      <c r="A13" s="7" t="s">
        <v>79</v>
      </c>
      <c r="B13" s="8">
        <v>12000</v>
      </c>
    </row>
    <row r="14" spans="1:6">
      <c r="A14" s="7" t="s">
        <v>80</v>
      </c>
      <c r="B14" s="10">
        <f>B10-B12-B13</f>
        <v>201400.0</v>
      </c>
    </row>
    <row r="15" spans="1:6">
      <c r="A15" s="13" t="s">
        <v>81</v>
      </c>
      <c r="B15" s="13" t="str">
        <f>IF(ABS(SUM(B12:B14)-B10)&lt;0.01,"PASS","CHECK")</f>
        <v>PASS</v>
      </c>
    </row>
    <row r="17" spans="1:6">
      <c r="A17" s="6" t="s">
        <v>82</v>
      </c>
      <c r="B17" s="6" t="s">
        <v>21</v>
      </c>
      <c r="C17" s="6" t="s">
        <v>83</v>
      </c>
      <c r="D17" s="7" t="s">
        <v>89</v>
      </c>
      <c r="E17" s="10">
        <f>SUM(E18:E20)</f>
        <v>160000</v>
      </c>
    </row>
    <row r="18" spans="1:6">
      <c r="A18" s="7" t="s">
        <v>84</v>
      </c>
      <c r="B18" s="12">
        <f>'Current tax'!B5*'Current tax'!B14</f>
        <v>210000.0</v>
      </c>
      <c r="C18" s="14">
        <f>B18/'Current tax'!B5</f>
        <v>0.21</v>
      </c>
      <c r="D18" s="7" t="s">
        <v>90</v>
      </c>
      <c r="E18" s="8">
        <v>120000</v>
      </c>
      <c r="F18" s="9" t="str">
        <f>IF(E18&gt;=$E$17*5%,"Separate","Aggregate")</f>
        <v>Separate</v>
      </c>
    </row>
    <row r="19" spans="1:6">
      <c r="A19" s="7" t="s">
        <v>85</v>
      </c>
      <c r="B19" s="12">
        <f>'Current tax'!B8*'Current tax'!B14</f>
        <v>-4200.0</v>
      </c>
      <c r="C19" s="14">
        <f>B19/'Current tax'!B5</f>
        <v>-0.0042</v>
      </c>
      <c r="D19" s="7" t="s">
        <v>91</v>
      </c>
      <c r="E19" s="8">
        <v>25000</v>
      </c>
      <c r="F19" s="9" t="str">
        <f>IF(E19&gt;=$E$17*5%,"Separate","Aggregate")</f>
        <v>Separate</v>
      </c>
    </row>
    <row r="20" spans="1:6">
      <c r="A20" s="7" t="s">
        <v>86</v>
      </c>
      <c r="B20" s="12">
        <f>'Current tax'!B9*'Current tax'!B14</f>
        <v>2100.0</v>
      </c>
      <c r="C20" s="14">
        <f>B20/'Current tax'!B5</f>
        <v>0.0021</v>
      </c>
      <c r="D20" s="7" t="s">
        <v>92</v>
      </c>
      <c r="E20" s="8">
        <v>15000</v>
      </c>
      <c r="F20" s="9" t="str">
        <f>IF(E20&gt;=$E$17*5%,"Separate","Aggregate")</f>
        <v>Separate</v>
      </c>
    </row>
    <row r="21" spans="1:6">
      <c r="A21" s="7" t="s">
        <v>36</v>
      </c>
      <c r="B21" s="12">
        <f>-'Current tax'!B16</f>
        <v>-4300.0</v>
      </c>
      <c r="C21" s="14">
        <f>B21/'Current tax'!B5</f>
        <v>-0.0043</v>
      </c>
    </row>
    <row r="22" spans="1:6">
      <c r="A22" s="7" t="s">
        <v>87</v>
      </c>
      <c r="B22" s="12">
        <f>'Deferred tax'!B18-'Deferred tax'!B17</f>
        <v>5000.0</v>
      </c>
      <c r="C22" s="14">
        <f>B22/'Current tax'!B5</f>
        <v>0.005</v>
      </c>
      <c r="D22" s="7" t="s">
        <v>93</v>
      </c>
      <c r="E22" s="12">
        <f>E17*5%</f>
        <v>8000.0</v>
      </c>
    </row>
    <row r="23" spans="1:6">
      <c r="A23" s="7" t="s">
        <v>88</v>
      </c>
      <c r="B23" s="12">
        <f>'Deferred tax'!E20</f>
        <v>-7200.0</v>
      </c>
      <c r="C23" s="14">
        <f>B23/'Current tax'!B5</f>
        <v>-0.0072</v>
      </c>
    </row>
    <row r="24" spans="1:6">
      <c r="A24" s="7" t="s">
        <v>74</v>
      </c>
      <c r="B24" s="12">
        <f>B6</f>
        <v>4000.0</v>
      </c>
      <c r="C24" s="14">
        <f>B24/'Current tax'!B5</f>
        <v>0.004</v>
      </c>
    </row>
    <row r="25" spans="1:6">
      <c r="A25" s="7" t="s">
        <v>75</v>
      </c>
      <c r="B25" s="12">
        <f>B7</f>
        <v>2000.0</v>
      </c>
      <c r="C25" s="14">
        <f>B25/'Current tax'!B5</f>
        <v>0.002</v>
      </c>
    </row>
    <row r="26" spans="1:6">
      <c r="A26" s="7" t="s">
        <v>77</v>
      </c>
      <c r="B26" s="10">
        <f>SUM(B18:B25)</f>
        <v>207400.0</v>
      </c>
      <c r="C26" s="14">
        <f>B26/'Current tax'!B5</f>
        <v>0.2074</v>
      </c>
    </row>
    <row r="29" spans="1:6">
      <c r="A29" s="4" t="s">
        <v>94</v>
      </c>
      <c r="B29" s="4"/>
      <c r="C29" s="4"/>
      <c r="D29" s="4"/>
      <c r="E29" s="4"/>
      <c r="F29" s="4"/>
    </row>
    <row r="30" spans="1:6">
      <c r="A30" s="4"/>
      <c r="B30" s="4"/>
      <c r="C30" s="4"/>
      <c r="D30" s="4"/>
      <c r="E30" s="4"/>
      <c r="F30" s="4"/>
    </row>
  </sheetData>
  <sheetProtection sheet="1" objects="1" scenarios="1"/>
  <mergeCells count="3">
    <mergeCell ref="A1:F1"/>
    <mergeCell ref="A2:F2"/>
    <mergeCell ref="A29:F30"/>
  </mergeCells>
  <conditionalFormatting sqref="B15">
    <cfRule type="containsText" dxfId="0" priority="1" operator="containsText" text="PASS">
      <formula>NOT(ISERROR(SEARCH("PASS",B15)))</formula>
    </cfRule>
    <cfRule type="containsText" dxfId="1" priority="2" operator="containsText" text="CHECK">
      <formula>NOT(ISERROR(SEARCH("CHECK",B15)))</formula>
    </cfRule>
  </conditionalFormatting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Read me</vt:lpstr>
      <vt:lpstr>Current tax</vt:lpstr>
      <vt:lpstr>Deferred tax</vt:lpstr>
      <vt:lpstr>Provision &amp; note</vt:lpstr>
      <vt:lpstr>'Current tax'!Print_Area</vt:lpstr>
      <vt:lpstr>'Deferred tax'!Print_Area</vt:lpstr>
      <vt:lpstr>'Provision &amp; note'!Print_Area</vt:lpstr>
      <vt:lpstr>'Read me'!Print_Area</vt:lpstr>
    </vt:vector>
  </TitlesOfParts>
  <Company>Financial Account Graph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Book-tax and deferred-tax provision lab</dc:title>
  <dc:subject>Reproducible learner companion</dc:subject>
  <dc:creator>Financial Account Graph</dc:creator>
  <dc:description>Generated by scripts/quantitative/build_spreadsheets.py</dc:description>
  <cp:lastModifiedBy>Financial Account Graph</cp:lastModifiedBy>
  <dcterms:created xsi:type="dcterms:W3CDTF">2026-08-07T00:00:00Z</dcterms:created>
  <dcterms:modified xsi:type="dcterms:W3CDTF">2026-08-07T00:00:00Z</dcterms:modified>
</cp:coreProperties>
</file>