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Finance lessee" sheetId="2" r:id="rId2"/>
    <sheet name="Operating lessee" sheetId="3" r:id="rId3"/>
    <sheet name="Change &amp; entries" sheetId="4" r:id="rId4"/>
  </sheets>
  <definedNames>
    <definedName name="_xlnm.Print_Area" localSheetId="3">'Change &amp; entries'!$A$1:$D$24</definedName>
    <definedName name="_xlnm.Print_Area" localSheetId="1">'Finance lessee'!$A$1:$H$24</definedName>
    <definedName name="_xlnm.Print_Area" localSheetId="2">'Operating lessee'!$A$1:$I$26</definedName>
    <definedName name="_xlnm.Print_Area" localSheetId="0">'Read me'!$A$1:$B$17</definedName>
  </definedNames>
  <calcPr calcId="124519" fullCalcOnLoad="1"/>
</workbook>
</file>

<file path=xl/sharedStrings.xml><?xml version="1.0" encoding="utf-8"?>
<sst xmlns="http://schemas.openxmlformats.org/spreadsheetml/2006/main" count="105" uniqueCount="81">
  <si>
    <t>Lessee schedules · two rails, one liability mechanism</t>
  </si>
  <si>
    <t>START HERE  ·  Finance → Operating → Dated remeasurement</t>
  </si>
  <si>
    <t>Purpose</t>
  </si>
  <si>
    <t>Reperform supplied finance and operating lease measurements without blending their ROU-asset and expense patterns.</t>
  </si>
  <si>
    <t>Blue cells</t>
  </si>
  <si>
    <t>Controlled fictional inputs. Payment scope, rates, dates, classification, direct costs, incentives, and the change route are supplied conclusions.</t>
  </si>
  <si>
    <t>Green cells</t>
  </si>
  <si>
    <t>Formulas. Trace opening present value, each effective-interest row, the separate ROU rail, and settlement controls.</t>
  </si>
  <si>
    <t>Display</t>
  </si>
  <si>
    <t>Cells display cents and comma separators; formulas retain full precision. No final-period plug is used.</t>
  </si>
  <si>
    <t>Boundary</t>
  </si>
  <si>
    <t>This workbook cannot identify or classify a lease, approve a rate or payment population, qualify direct costs, route a change, test impairment, or release entries and disclosures.</t>
  </si>
  <si>
    <t>Source record</t>
  </si>
  <si>
    <t>EX:lease-identification-lessee-lessor-and-sale-leaseback/cedar-trail-lessee-schedules</t>
  </si>
  <si>
    <t>Workbook path</t>
  </si>
  <si>
    <t>1 · Separate interest and ROU amortization →</t>
  </si>
  <si>
    <t>2 · Derive ROU reduction from single cost →</t>
  </si>
  <si>
    <t>3 · Remeasure only at the supplied change date →</t>
  </si>
  <si>
    <t>Finance lease · liability and ROU asset</t>
  </si>
  <si>
    <t>Supplied classification · Year-end cash · Effective interest · Separate amortization</t>
  </si>
  <si>
    <t>Controlled input</t>
  </si>
  <si>
    <t>Value</t>
  </si>
  <si>
    <t>Evidence cue</t>
  </si>
  <si>
    <t>Year-end payment</t>
  </si>
  <si>
    <t>Annual discount rate</t>
  </si>
  <si>
    <t>Number of payments</t>
  </si>
  <si>
    <t>Qualifying initial direct costs</t>
  </si>
  <si>
    <t>Lease incentives</t>
  </si>
  <si>
    <t>Supplied annual, in-arrears stream</t>
  </si>
  <si>
    <t>Supplied rate; workbook does not source it</t>
  </si>
  <si>
    <t>Opening lease liability</t>
  </si>
  <si>
    <t>Opening ROU asset</t>
  </si>
  <si>
    <t>Periodic ROU amortization</t>
  </si>
  <si>
    <t>Year</t>
  </si>
  <si>
    <t>Opening liability</t>
  </si>
  <si>
    <t>Interest</t>
  </si>
  <si>
    <t>Cash payment</t>
  </si>
  <si>
    <t>Principal</t>
  </si>
  <si>
    <t>Ending liability</t>
  </si>
  <si>
    <t>ROU amortization</t>
  </si>
  <si>
    <t>Total lease cost</t>
  </si>
  <si>
    <t>Liability settlement</t>
  </si>
  <si>
    <t>Opening current principal</t>
  </si>
  <si>
    <t>Interest declines with the liability; ROU amortization is separate. The computed pattern does not establish classification or rate approval.</t>
  </si>
  <si>
    <t>Operating lease · one cost, two rollforwards</t>
  </si>
  <si>
    <t>Liability still uses effective interest · ROU reduction is the reconciling amount</t>
  </si>
  <si>
    <t>Separate evidence supports qualification</t>
  </si>
  <si>
    <t>Single periodic lease cost</t>
  </si>
  <si>
    <t>ROU reduction</t>
  </si>
  <si>
    <t>Ending ROU asset</t>
  </si>
  <si>
    <t>Single lease cost</t>
  </si>
  <si>
    <t>ROU settlement</t>
  </si>
  <si>
    <t>Principal reduction and ROU reduction differ because the opening ROU asset differs from the liability. Single cost does not make liability reduction straight-line.</t>
  </si>
  <si>
    <t>Dated change and first-year entry map</t>
  </si>
  <si>
    <t>Freeze history · Route the event · Remeasure from the effective date</t>
  </si>
  <si>
    <t>Controlled change input</t>
  </si>
  <si>
    <t>Formula or entry role</t>
  </si>
  <si>
    <t>Evidence boundary</t>
  </si>
  <si>
    <t>Liability immediately before change</t>
  </si>
  <si>
    <t>Revised year-end payment</t>
  </si>
  <si>
    <t>Revised annual rate</t>
  </si>
  <si>
    <t>Remaining periods</t>
  </si>
  <si>
    <t>Scope reduction fraction</t>
  </si>
  <si>
    <t>Liability after scope reduction</t>
  </si>
  <si>
    <t>Revised lease liability</t>
  </si>
  <si>
    <t>Liability removed for scope reduction</t>
  </si>
  <si>
    <t>Remeasurement adjustment</t>
  </si>
  <si>
    <t>Corresponding ROU adjustment under the supplied no-reduction route</t>
  </si>
  <si>
    <t>First-year entry cue</t>
  </si>
  <si>
    <t>Amount</t>
  </si>
  <si>
    <t>Schedule source</t>
  </si>
  <si>
    <t>Finance interest expense</t>
  </si>
  <si>
    <t>Liability rail</t>
  </si>
  <si>
    <t>Finance liability reduction</t>
  </si>
  <si>
    <t>Finance ROU amortization</t>
  </si>
  <si>
    <t>ROU rail</t>
  </si>
  <si>
    <t>Operating single lease cost</t>
  </si>
  <si>
    <t>Expense rail</t>
  </si>
  <si>
    <t>Operating liability interest</t>
  </si>
  <si>
    <t>Operating ROU reduction</t>
  </si>
  <si>
    <t>The formulas consume a supplied non-separate, no-scope-reduction conclusion. They do not decide event type, effective date, revised rate, impairment, or approval.</t>
  </si>
</sst>
</file>

<file path=xl/styles.xml><?xml version="1.0" encoding="utf-8"?>
<styleSheet xmlns="http://schemas.openxmlformats.org/spreadsheetml/2006/main">
  <numFmts count="3">
    <numFmt numFmtId="164" formatCode="$#,##0.00;[Red]($#,##0.00);&quot;—&quot;"/>
    <numFmt numFmtId="165" formatCode="0.0%;[Red](0.0%);&quot;—&quot;"/>
    <numFmt numFmtId="166" formatCode="0;[Red](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  <fill>
      <patternFill patternType="solid">
        <fgColor rgb="FFE5ECE8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 style="medium">
        <color rgb="FF78A69B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Border="1" applyAlignment="1">
      <alignment vertical="center" wrapText="1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1" fontId="4" fillId="0" borderId="2" xfId="0" applyNumberFormat="1" applyFont="1" applyBorder="1" applyAlignment="1">
      <alignment horizontal="center"/>
    </xf>
    <xf numFmtId="0" fontId="7" fillId="9" borderId="6" xfId="0" applyFont="1" applyFill="1" applyBorder="1" applyAlignment="1">
      <alignment horizontal="left"/>
    </xf>
    <xf numFmtId="164" fontId="3" fillId="10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5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4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4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30" customHeight="1">
      <c r="A7" s="3" t="s">
        <v>8</v>
      </c>
      <c r="B7" s="4" t="s">
        <v>9</v>
      </c>
    </row>
    <row r="8" spans="1:2" ht="44" customHeight="1">
      <c r="A8" s="3" t="s">
        <v>10</v>
      </c>
      <c r="B8" s="4" t="s">
        <v>11</v>
      </c>
    </row>
    <row r="9" spans="1:2" ht="30" customHeight="1">
      <c r="A9" s="3" t="s">
        <v>12</v>
      </c>
      <c r="B9" s="4" t="s">
        <v>13</v>
      </c>
    </row>
    <row r="13" spans="1:2">
      <c r="A13" s="3" t="s">
        <v>14</v>
      </c>
      <c r="B13" s="5" t="s">
        <v>15</v>
      </c>
    </row>
    <row r="14" spans="1:2">
      <c r="B14" s="5" t="s">
        <v>16</v>
      </c>
    </row>
    <row r="15" spans="1:2">
      <c r="B15" s="5" t="s">
        <v>17</v>
      </c>
    </row>
  </sheetData>
  <mergeCells count="2">
    <mergeCell ref="A1:B1"/>
    <mergeCell ref="A2:B2"/>
  </mergeCells>
  <hyperlinks>
    <hyperlink ref="B13" location="'Finance lessee'!A1" display="1 · Separate interest and ROU amortization →"/>
    <hyperlink ref="B14" location="'Operating lessee'!A1" display="2 · Derive ROU reduction from single cost →"/>
    <hyperlink ref="B15" location="'Change &amp; entries'!A1" display="3 · Remeasure only at the supplied change date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H24"/>
  <sheetViews>
    <sheetView showGridLines="0" zoomScale="95" zoomScaleNormal="95" workbookViewId="0"/>
  </sheetViews>
  <sheetFormatPr defaultRowHeight="15"/>
  <cols>
    <col min="1" max="1" width="28.7109375" customWidth="1"/>
    <col min="2" max="8" width="17.7109375" customWidth="1"/>
  </cols>
  <sheetData>
    <row r="1" spans="1:8" ht="30" customHeight="1">
      <c r="A1" s="1" t="s">
        <v>18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19</v>
      </c>
      <c r="B2" s="2"/>
      <c r="C2" s="2"/>
      <c r="D2" s="2"/>
      <c r="E2" s="2"/>
      <c r="F2" s="2"/>
      <c r="G2" s="2"/>
      <c r="H2" s="2"/>
    </row>
    <row r="3" spans="1:8">
      <c r="A3" s="6" t="s">
        <v>20</v>
      </c>
      <c r="B3" s="6" t="s">
        <v>21</v>
      </c>
      <c r="C3" s="6" t="s">
        <v>22</v>
      </c>
      <c r="D3" s="6"/>
      <c r="E3" s="6"/>
      <c r="F3" s="6"/>
      <c r="G3" s="6"/>
      <c r="H3" s="6"/>
    </row>
    <row r="4" spans="1:8">
      <c r="A4" s="7" t="s">
        <v>23</v>
      </c>
      <c r="B4" s="8">
        <v>25000</v>
      </c>
      <c r="C4" s="9" t="s">
        <v>28</v>
      </c>
    </row>
    <row r="5" spans="1:8">
      <c r="A5" s="7" t="s">
        <v>24</v>
      </c>
      <c r="B5" s="10">
        <v>0.08</v>
      </c>
      <c r="C5" s="9" t="s">
        <v>29</v>
      </c>
    </row>
    <row r="6" spans="1:8">
      <c r="A6" s="7" t="s">
        <v>25</v>
      </c>
      <c r="B6" s="11">
        <v>5</v>
      </c>
    </row>
    <row r="7" spans="1:8">
      <c r="A7" s="7" t="s">
        <v>26</v>
      </c>
      <c r="B7" s="8">
        <v>0</v>
      </c>
    </row>
    <row r="8" spans="1:8">
      <c r="A8" s="7" t="s">
        <v>27</v>
      </c>
      <c r="B8" s="8">
        <v>0</v>
      </c>
    </row>
    <row r="10" spans="1:8">
      <c r="A10" s="7" t="s">
        <v>30</v>
      </c>
      <c r="B10" s="12">
        <f>-PV(B5,B6,B4,0,0)</f>
        <v>99817.75092695221</v>
      </c>
    </row>
    <row r="11" spans="1:8">
      <c r="A11" s="7" t="s">
        <v>31</v>
      </c>
      <c r="B11" s="12">
        <f>B10+B7-B8</f>
        <v>99817.75092695221</v>
      </c>
    </row>
    <row r="12" spans="1:8">
      <c r="A12" s="7" t="s">
        <v>32</v>
      </c>
      <c r="B12" s="12">
        <f>B11/B6</f>
        <v>19963.550185390442</v>
      </c>
    </row>
    <row r="15" spans="1:8">
      <c r="A15" s="6" t="s">
        <v>33</v>
      </c>
      <c r="B15" s="6" t="s">
        <v>34</v>
      </c>
      <c r="C15" s="6" t="s">
        <v>35</v>
      </c>
      <c r="D15" s="6" t="s">
        <v>36</v>
      </c>
      <c r="E15" s="6" t="s">
        <v>37</v>
      </c>
      <c r="F15" s="6" t="s">
        <v>38</v>
      </c>
      <c r="G15" s="6" t="s">
        <v>39</v>
      </c>
      <c r="H15" s="6" t="s">
        <v>40</v>
      </c>
    </row>
    <row r="16" spans="1:8">
      <c r="A16" s="13">
        <v>1</v>
      </c>
      <c r="B16" s="12">
        <f>$B$10</f>
        <v>99817.75092695221</v>
      </c>
      <c r="C16" s="12">
        <f>B16*$B$5</f>
        <v>7985.420074156177</v>
      </c>
      <c r="D16" s="12">
        <f>$B$4</f>
        <v>25000.0</v>
      </c>
      <c r="E16" s="12">
        <f>D16-C16</f>
        <v>17014.579925843824</v>
      </c>
      <c r="F16" s="12">
        <f>B16+C16-D16</f>
        <v>82803.17100110839</v>
      </c>
      <c r="G16" s="12">
        <f>$B$12</f>
        <v>19963.550185390442</v>
      </c>
      <c r="H16" s="12">
        <f>C16+G16</f>
        <v>27948.97025954662</v>
      </c>
    </row>
    <row r="17" spans="1:8">
      <c r="A17" s="13">
        <v>2</v>
      </c>
      <c r="B17" s="12">
        <f>F16</f>
        <v>82803.17100110839</v>
      </c>
      <c r="C17" s="12">
        <f>B17*$B$5</f>
        <v>6624.253680088672</v>
      </c>
      <c r="D17" s="12">
        <f>$B$4</f>
        <v>25000.0</v>
      </c>
      <c r="E17" s="12">
        <f>D17-C17</f>
        <v>18375.746319911326</v>
      </c>
      <c r="F17" s="12">
        <f>B17+C17-D17</f>
        <v>64427.424681197066</v>
      </c>
      <c r="G17" s="12">
        <f>$B$12</f>
        <v>19963.550185390442</v>
      </c>
      <c r="H17" s="12">
        <f>C17+G17</f>
        <v>26587.803865479116</v>
      </c>
    </row>
    <row r="18" spans="1:8">
      <c r="A18" s="13">
        <v>3</v>
      </c>
      <c r="B18" s="12">
        <f>F17</f>
        <v>64427.424681197066</v>
      </c>
      <c r="C18" s="12">
        <f>B18*$B$5</f>
        <v>5154.193974495765</v>
      </c>
      <c r="D18" s="12">
        <f>$B$4</f>
        <v>25000.0</v>
      </c>
      <c r="E18" s="12">
        <f>D18-C18</f>
        <v>19845.806025504236</v>
      </c>
      <c r="F18" s="12">
        <f>B18+C18-D18</f>
        <v>44581.61865569283</v>
      </c>
      <c r="G18" s="12">
        <f>$B$12</f>
        <v>19963.550185390442</v>
      </c>
      <c r="H18" s="12">
        <f>C18+G18</f>
        <v>25117.744159886206</v>
      </c>
    </row>
    <row r="19" spans="1:8">
      <c r="A19" s="13">
        <v>4</v>
      </c>
      <c r="B19" s="12">
        <f>F18</f>
        <v>44581.61865569283</v>
      </c>
      <c r="C19" s="12">
        <f>B19*$B$5</f>
        <v>3566.5294924554264</v>
      </c>
      <c r="D19" s="12">
        <f>$B$4</f>
        <v>25000.0</v>
      </c>
      <c r="E19" s="12">
        <f>D19-C19</f>
        <v>21433.470507544575</v>
      </c>
      <c r="F19" s="12">
        <f>B19+C19-D19</f>
        <v>23148.148148148255</v>
      </c>
      <c r="G19" s="12">
        <f>$B$12</f>
        <v>19963.550185390442</v>
      </c>
      <c r="H19" s="12">
        <f>C19+G19</f>
        <v>23530.079677845868</v>
      </c>
    </row>
    <row r="20" spans="1:8">
      <c r="A20" s="13">
        <v>5</v>
      </c>
      <c r="B20" s="12">
        <f>F19</f>
        <v>23148.148148148255</v>
      </c>
      <c r="C20" s="12">
        <f>B20*$B$5</f>
        <v>1851.8518518518604</v>
      </c>
      <c r="D20" s="12">
        <f>$B$4</f>
        <v>25000.0</v>
      </c>
      <c r="E20" s="12">
        <f>D20-C20</f>
        <v>23148.14814814814</v>
      </c>
      <c r="F20" s="12">
        <f>B20+C20-D20</f>
        <v>1.1641532182693481e-10</v>
      </c>
      <c r="G20" s="12">
        <f>$B$12</f>
        <v>19963.550185390442</v>
      </c>
      <c r="H20" s="12">
        <f>C20+G20</f>
        <v>21815.402037242304</v>
      </c>
    </row>
    <row r="22" spans="1:8">
      <c r="A22" s="14" t="s">
        <v>41</v>
      </c>
      <c r="B22" s="14" t="str">
        <f>IF(ABS(F20)&lt;0.01,"PASS","CHECK")</f>
        <v>PASS</v>
      </c>
      <c r="D22" s="14" t="s">
        <v>42</v>
      </c>
      <c r="E22" s="15">
        <f>E16</f>
        <v>17014.579925843824</v>
      </c>
    </row>
    <row r="24" spans="1:8">
      <c r="A24" s="4" t="s">
        <v>43</v>
      </c>
      <c r="B24" s="4"/>
      <c r="C24" s="4"/>
      <c r="D24" s="4"/>
      <c r="E24" s="4"/>
      <c r="F24" s="4"/>
      <c r="G24" s="4"/>
      <c r="H24" s="4"/>
    </row>
  </sheetData>
  <sheetProtection sheet="1" objects="1" scenarios="1"/>
  <mergeCells count="3">
    <mergeCell ref="A1:H1"/>
    <mergeCell ref="A2:H2"/>
    <mergeCell ref="A24:H24"/>
  </mergeCells>
  <conditionalFormatting sqref="B22">
    <cfRule type="containsText" dxfId="0" priority="1" operator="containsText" text="PASS">
      <formula>NOT(ISERROR(SEARCH("PASS",B22)))</formula>
    </cfRule>
    <cfRule type="containsText" dxfId="1" priority="2" operator="containsText" text="CHECK">
      <formula>NOT(ISERROR(SEARCH("CHECK",B22)))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I26"/>
  <sheetViews>
    <sheetView showGridLines="0" zoomScale="95" zoomScaleNormal="95" workbookViewId="0"/>
  </sheetViews>
  <sheetFormatPr defaultRowHeight="15"/>
  <cols>
    <col min="1" max="1" width="28.7109375" customWidth="1"/>
    <col min="2" max="9" width="16.7109375" customWidth="1"/>
  </cols>
  <sheetData>
    <row r="1" spans="1:9" ht="30" customHeight="1">
      <c r="A1" s="1" t="s">
        <v>44</v>
      </c>
      <c r="B1" s="1"/>
      <c r="C1" s="1"/>
      <c r="D1" s="1"/>
      <c r="E1" s="1"/>
      <c r="F1" s="1"/>
      <c r="G1" s="1"/>
      <c r="H1" s="1"/>
      <c r="I1" s="1"/>
    </row>
    <row r="2" spans="1:9" ht="21" customHeight="1">
      <c r="A2" s="2" t="s">
        <v>45</v>
      </c>
      <c r="B2" s="2"/>
      <c r="C2" s="2"/>
      <c r="D2" s="2"/>
      <c r="E2" s="2"/>
      <c r="F2" s="2"/>
      <c r="G2" s="2"/>
      <c r="H2" s="2"/>
      <c r="I2" s="2"/>
    </row>
    <row r="3" spans="1:9">
      <c r="A3" s="6" t="s">
        <v>20</v>
      </c>
      <c r="B3" s="6" t="s">
        <v>21</v>
      </c>
      <c r="C3" s="6" t="s">
        <v>22</v>
      </c>
      <c r="D3" s="6"/>
      <c r="E3" s="6"/>
      <c r="F3" s="6"/>
      <c r="G3" s="6"/>
      <c r="H3" s="6"/>
      <c r="I3" s="6"/>
    </row>
    <row r="4" spans="1:9">
      <c r="A4" s="7" t="s">
        <v>23</v>
      </c>
      <c r="B4" s="8">
        <v>40000</v>
      </c>
      <c r="C4" s="9" t="s">
        <v>28</v>
      </c>
    </row>
    <row r="5" spans="1:9">
      <c r="A5" s="7" t="s">
        <v>24</v>
      </c>
      <c r="B5" s="10">
        <v>0.06</v>
      </c>
    </row>
    <row r="6" spans="1:9">
      <c r="A6" s="7" t="s">
        <v>25</v>
      </c>
      <c r="B6" s="11">
        <v>5</v>
      </c>
    </row>
    <row r="7" spans="1:9">
      <c r="A7" s="7" t="s">
        <v>26</v>
      </c>
      <c r="B7" s="8">
        <v>3000</v>
      </c>
      <c r="C7" s="9" t="s">
        <v>46</v>
      </c>
    </row>
    <row r="8" spans="1:9">
      <c r="A8" s="7" t="s">
        <v>27</v>
      </c>
      <c r="B8" s="8">
        <v>5000</v>
      </c>
    </row>
    <row r="10" spans="1:9">
      <c r="A10" s="7" t="s">
        <v>30</v>
      </c>
      <c r="B10" s="12">
        <f>-PV(B5,B6,B4,0,0)</f>
        <v>168494.5514226287</v>
      </c>
    </row>
    <row r="11" spans="1:9">
      <c r="A11" s="7" t="s">
        <v>31</v>
      </c>
      <c r="B11" s="12">
        <f>B10+B7-B8</f>
        <v>166494.5514226287</v>
      </c>
    </row>
    <row r="12" spans="1:9">
      <c r="A12" s="7" t="s">
        <v>40</v>
      </c>
      <c r="B12" s="12">
        <f>B4*B6+B7-B8</f>
        <v>198000.0</v>
      </c>
    </row>
    <row r="13" spans="1:9">
      <c r="A13" s="7" t="s">
        <v>47</v>
      </c>
      <c r="B13" s="15">
        <f>B12/B6</f>
        <v>39600.0</v>
      </c>
    </row>
    <row r="16" spans="1:9">
      <c r="A16" s="6" t="s">
        <v>33</v>
      </c>
      <c r="B16" s="6" t="s">
        <v>34</v>
      </c>
      <c r="C16" s="6" t="s">
        <v>35</v>
      </c>
      <c r="D16" s="6" t="s">
        <v>36</v>
      </c>
      <c r="E16" s="6" t="s">
        <v>37</v>
      </c>
      <c r="F16" s="6" t="s">
        <v>38</v>
      </c>
      <c r="G16" s="6" t="s">
        <v>48</v>
      </c>
      <c r="H16" s="6" t="s">
        <v>49</v>
      </c>
      <c r="I16" s="6" t="s">
        <v>50</v>
      </c>
    </row>
    <row r="17" spans="1:9">
      <c r="A17" s="13">
        <v>1</v>
      </c>
      <c r="B17" s="12">
        <f>$B$10</f>
        <v>168494.5514226287</v>
      </c>
      <c r="C17" s="12">
        <f>B17*$B$5</f>
        <v>10109.673085357721</v>
      </c>
      <c r="D17" s="12">
        <f>$B$4</f>
        <v>40000.0</v>
      </c>
      <c r="E17" s="12">
        <f>D17-C17</f>
        <v>29890.32691464228</v>
      </c>
      <c r="F17" s="12">
        <f>B17+C17-D17</f>
        <v>138604.22450798642</v>
      </c>
      <c r="G17" s="12">
        <f>$B$13-C17</f>
        <v>29490.32691464228</v>
      </c>
      <c r="H17" s="12">
        <f>$B$11-G17</f>
        <v>137004.22450798642</v>
      </c>
      <c r="I17" s="12">
        <f>$B$13</f>
        <v>39600.0</v>
      </c>
    </row>
    <row r="18" spans="1:9">
      <c r="A18" s="13">
        <v>2</v>
      </c>
      <c r="B18" s="12">
        <f>F17</f>
        <v>138604.22450798642</v>
      </c>
      <c r="C18" s="12">
        <f>B18*$B$5</f>
        <v>8316.253470479185</v>
      </c>
      <c r="D18" s="12">
        <f>$B$4</f>
        <v>40000.0</v>
      </c>
      <c r="E18" s="12">
        <f>D18-C18</f>
        <v>31683.746529520817</v>
      </c>
      <c r="F18" s="12">
        <f>B18+C18-D18</f>
        <v>106920.47797846561</v>
      </c>
      <c r="G18" s="12">
        <f>$B$13-C18</f>
        <v>31283.746529520817</v>
      </c>
      <c r="H18" s="12">
        <f>H17-G18</f>
        <v>105720.47797846561</v>
      </c>
      <c r="I18" s="12">
        <f>$B$13</f>
        <v>39600.0</v>
      </c>
    </row>
    <row r="19" spans="1:9">
      <c r="A19" s="13">
        <v>3</v>
      </c>
      <c r="B19" s="12">
        <f>F18</f>
        <v>106920.47797846561</v>
      </c>
      <c r="C19" s="12">
        <f>B19*$B$5</f>
        <v>6415.2286787079365</v>
      </c>
      <c r="D19" s="12">
        <f>$B$4</f>
        <v>40000.0</v>
      </c>
      <c r="E19" s="12">
        <f>D19-C19</f>
        <v>33584.771321292064</v>
      </c>
      <c r="F19" s="12">
        <f>B19+C19-D19</f>
        <v>73335.70665717355</v>
      </c>
      <c r="G19" s="12">
        <f>$B$13-C19</f>
        <v>33184.771321292064</v>
      </c>
      <c r="H19" s="12">
        <f>H18-G19</f>
        <v>72535.70665717355</v>
      </c>
      <c r="I19" s="12">
        <f>$B$13</f>
        <v>39600.0</v>
      </c>
    </row>
    <row r="20" spans="1:9">
      <c r="A20" s="13">
        <v>4</v>
      </c>
      <c r="B20" s="12">
        <f>F19</f>
        <v>73335.70665717355</v>
      </c>
      <c r="C20" s="12">
        <f>B20*$B$5</f>
        <v>4400.142399430413</v>
      </c>
      <c r="D20" s="12">
        <f>$B$4</f>
        <v>40000.0</v>
      </c>
      <c r="E20" s="12">
        <f>D20-C20</f>
        <v>35599.85760056959</v>
      </c>
      <c r="F20" s="12">
        <f>B20+C20-D20</f>
        <v>37735.84905660397</v>
      </c>
      <c r="G20" s="12">
        <f>$B$13-C20</f>
        <v>35199.85760056959</v>
      </c>
      <c r="H20" s="12">
        <f>H19-G20</f>
        <v>37335.84905660396</v>
      </c>
      <c r="I20" s="12">
        <f>$B$13</f>
        <v>39600.0</v>
      </c>
    </row>
    <row r="21" spans="1:9">
      <c r="A21" s="13">
        <v>5</v>
      </c>
      <c r="B21" s="12">
        <f>F20</f>
        <v>37735.84905660397</v>
      </c>
      <c r="C21" s="12">
        <f>B21*$B$5</f>
        <v>2264.150943396238</v>
      </c>
      <c r="D21" s="12">
        <f>$B$4</f>
        <v>40000.0</v>
      </c>
      <c r="E21" s="12">
        <f>D21-C21</f>
        <v>37735.849056603765</v>
      </c>
      <c r="F21" s="12">
        <f>B21+C21-D21</f>
        <v>2.0372681319713593e-10</v>
      </c>
      <c r="G21" s="12">
        <f>$B$13-C21</f>
        <v>37335.849056603765</v>
      </c>
      <c r="H21" s="12">
        <f>H20-G21</f>
        <v>1.964508555829525e-10</v>
      </c>
      <c r="I21" s="12">
        <f>$B$13</f>
        <v>39600.0</v>
      </c>
    </row>
    <row r="24" spans="1:9">
      <c r="A24" s="14" t="s">
        <v>41</v>
      </c>
      <c r="B24" s="14" t="str">
        <f>IF(ABS(F21)&lt;0.01,"PASS","CHECK")</f>
        <v>PASS</v>
      </c>
      <c r="D24" s="14" t="s">
        <v>51</v>
      </c>
      <c r="E24" s="14" t="str">
        <f>IF(ABS(H21)&lt;0.01,"PASS","CHECK")</f>
        <v>PASS</v>
      </c>
    </row>
    <row r="26" spans="1:9">
      <c r="A26" s="4" t="s">
        <v>52</v>
      </c>
      <c r="B26" s="4"/>
      <c r="C26" s="4"/>
      <c r="D26" s="4"/>
      <c r="E26" s="4"/>
      <c r="F26" s="4"/>
      <c r="G26" s="4"/>
      <c r="H26" s="4"/>
      <c r="I26" s="4"/>
    </row>
  </sheetData>
  <sheetProtection sheet="1" objects="1" scenarios="1"/>
  <mergeCells count="3">
    <mergeCell ref="A1:I1"/>
    <mergeCell ref="A2:I2"/>
    <mergeCell ref="A26:I26"/>
  </mergeCells>
  <conditionalFormatting sqref="B24:E24">
    <cfRule type="containsText" dxfId="0" priority="1" operator="containsText" text="PASS">
      <formula>NOT(ISERROR(SEARCH("PASS",B24)))</formula>
    </cfRule>
    <cfRule type="containsText" dxfId="1" priority="2" operator="containsText" text="CHECK">
      <formula>NOT(ISERROR(SEARCH("CHECK",B24)))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54B47"/>
    <pageSetUpPr fitToPage="1"/>
  </sheetPr>
  <dimension ref="A1:D24"/>
  <sheetViews>
    <sheetView showGridLines="0" zoomScale="95" zoomScaleNormal="95" workbookViewId="0"/>
  </sheetViews>
  <sheetFormatPr defaultRowHeight="15"/>
  <cols>
    <col min="1" max="1" width="34.7109375" customWidth="1"/>
    <col min="2" max="2" width="20.7109375" customWidth="1"/>
    <col min="3" max="4" width="45.7109375" customWidth="1"/>
  </cols>
  <sheetData>
    <row r="1" spans="1:4" ht="30" customHeight="1">
      <c r="A1" s="1" t="s">
        <v>53</v>
      </c>
      <c r="B1" s="1"/>
      <c r="C1" s="1"/>
      <c r="D1" s="1"/>
    </row>
    <row r="2" spans="1:4" ht="21" customHeight="1">
      <c r="A2" s="2" t="s">
        <v>54</v>
      </c>
      <c r="B2" s="2"/>
      <c r="C2" s="2"/>
      <c r="D2" s="2"/>
    </row>
    <row r="3" spans="1:4">
      <c r="A3" s="6" t="s">
        <v>55</v>
      </c>
      <c r="B3" s="6" t="s">
        <v>21</v>
      </c>
      <c r="C3" s="6" t="s">
        <v>56</v>
      </c>
      <c r="D3" s="6" t="s">
        <v>57</v>
      </c>
    </row>
    <row r="4" spans="1:4">
      <c r="A4" s="7" t="s">
        <v>58</v>
      </c>
      <c r="B4" s="8">
        <v>120000</v>
      </c>
    </row>
    <row r="5" spans="1:4">
      <c r="A5" s="7" t="s">
        <v>59</v>
      </c>
      <c r="B5" s="8">
        <v>36000</v>
      </c>
    </row>
    <row r="6" spans="1:4">
      <c r="A6" s="7" t="s">
        <v>60</v>
      </c>
      <c r="B6" s="10">
        <v>0.07000000000000001</v>
      </c>
    </row>
    <row r="7" spans="1:4">
      <c r="A7" s="7" t="s">
        <v>61</v>
      </c>
      <c r="B7" s="11">
        <v>4</v>
      </c>
    </row>
    <row r="8" spans="1:4">
      <c r="A8" s="7" t="s">
        <v>62</v>
      </c>
      <c r="B8" s="10">
        <v>0</v>
      </c>
    </row>
    <row r="10" spans="1:4">
      <c r="A10" s="7" t="s">
        <v>63</v>
      </c>
      <c r="B10" s="12">
        <f>B4*(1-B8)</f>
        <v>120000</v>
      </c>
    </row>
    <row r="11" spans="1:4">
      <c r="A11" s="7" t="s">
        <v>64</v>
      </c>
      <c r="B11" s="12">
        <f>-PV(B6,B7,B5,0,0)</f>
        <v>121939.60523270137</v>
      </c>
    </row>
    <row r="12" spans="1:4">
      <c r="A12" s="7" t="s">
        <v>65</v>
      </c>
      <c r="B12" s="12">
        <f>B4-B10</f>
        <v>0.0</v>
      </c>
    </row>
    <row r="13" spans="1:4">
      <c r="A13" s="7" t="s">
        <v>66</v>
      </c>
      <c r="B13" s="15">
        <f>B11-B10</f>
        <v>1939.605232701375</v>
      </c>
      <c r="C13" s="9" t="s">
        <v>67</v>
      </c>
    </row>
    <row r="16" spans="1:4">
      <c r="A16" s="6" t="s">
        <v>68</v>
      </c>
      <c r="B16" s="6" t="s">
        <v>69</v>
      </c>
      <c r="C16" s="6" t="s">
        <v>70</v>
      </c>
      <c r="D16" s="6" t="s">
        <v>10</v>
      </c>
    </row>
    <row r="17" spans="1:4">
      <c r="A17" s="7" t="s">
        <v>71</v>
      </c>
      <c r="B17" s="12">
        <f>'Finance lessee'!C16</f>
        <v>7985.420074156177</v>
      </c>
      <c r="C17" s="9" t="s">
        <v>72</v>
      </c>
    </row>
    <row r="18" spans="1:4">
      <c r="A18" s="7" t="s">
        <v>73</v>
      </c>
      <c r="B18" s="12">
        <f>'Finance lessee'!E16</f>
        <v>17014.579925843824</v>
      </c>
      <c r="C18" s="9" t="s">
        <v>72</v>
      </c>
    </row>
    <row r="19" spans="1:4">
      <c r="A19" s="7" t="s">
        <v>74</v>
      </c>
      <c r="B19" s="12">
        <f>'Finance lessee'!G16</f>
        <v>19963.550185390442</v>
      </c>
      <c r="C19" s="9" t="s">
        <v>75</v>
      </c>
    </row>
    <row r="20" spans="1:4">
      <c r="A20" s="7" t="s">
        <v>76</v>
      </c>
      <c r="B20" s="12">
        <f>'Operating lessee'!I17</f>
        <v>39600.0</v>
      </c>
      <c r="C20" s="9" t="s">
        <v>77</v>
      </c>
    </row>
    <row r="21" spans="1:4">
      <c r="A21" s="7" t="s">
        <v>78</v>
      </c>
      <c r="B21" s="12">
        <f>'Operating lessee'!C17</f>
        <v>10109.673085357721</v>
      </c>
      <c r="C21" s="9" t="s">
        <v>72</v>
      </c>
    </row>
    <row r="22" spans="1:4">
      <c r="A22" s="7" t="s">
        <v>79</v>
      </c>
      <c r="B22" s="12">
        <f>'Operating lessee'!G17</f>
        <v>29490.32691464228</v>
      </c>
      <c r="C22" s="9" t="s">
        <v>75</v>
      </c>
    </row>
    <row r="24" spans="1:4">
      <c r="A24" s="4" t="s">
        <v>80</v>
      </c>
      <c r="B24" s="4"/>
      <c r="C24" s="4"/>
      <c r="D24" s="4"/>
    </row>
  </sheetData>
  <sheetProtection sheet="1" objects="1" scenarios="1"/>
  <mergeCells count="3">
    <mergeCell ref="A1:D1"/>
    <mergeCell ref="A2:D2"/>
    <mergeCell ref="A24:D24"/>
  </mergeCell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Read me</vt:lpstr>
      <vt:lpstr>Finance lessee</vt:lpstr>
      <vt:lpstr>Operating lessee</vt:lpstr>
      <vt:lpstr>Change &amp; entries</vt:lpstr>
      <vt:lpstr>'Change &amp; entries'!Print_Area</vt:lpstr>
      <vt:lpstr>'Finance lessee'!Print_Area</vt:lpstr>
      <vt:lpstr>'Operating lessee'!Print_Area</vt:lpstr>
      <vt:lpstr>'Read me'!Print_Area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 and operating lessee schedule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