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d me" sheetId="1" r:id="rId1"/>
    <sheet name="Sales-type" sheetId="2" r:id="rId2"/>
    <sheet name="Direct financing" sheetId="3" r:id="rId3"/>
    <sheet name="Operating lessor" sheetId="4" r:id="rId4"/>
  </sheets>
  <definedNames>
    <definedName name="_xlnm.Print_Area" localSheetId="2">'Direct financing'!$A$1:$F$34</definedName>
    <definedName name="_xlnm.Print_Area" localSheetId="3">'Operating lessor'!$A$1:$D$22</definedName>
    <definedName name="_xlnm.Print_Area" localSheetId="0">'Read me'!$A$1:$B$17</definedName>
    <definedName name="_xlnm.Print_Area" localSheetId="1">'Sales-type'!$A$1:$F$31</definedName>
  </definedNames>
  <calcPr calcId="124519" fullCalcOnLoad="1"/>
</workbook>
</file>

<file path=xl/sharedStrings.xml><?xml version="1.0" encoding="utf-8"?>
<sst xmlns="http://schemas.openxmlformats.org/spreadsheetml/2006/main" count="102" uniqueCount="75">
  <si>
    <t>Lessor accounting · three distinct lanes</t>
  </si>
  <si>
    <t>START HERE  ·  Sales-type → Direct financing → Operating</t>
  </si>
  <si>
    <t>Purpose</t>
  </si>
  <si>
    <t>Keep derecognition, residual rights, selling profit, deferred profit, net investment, retained PP&amp;E, and later income in their correct lanes.</t>
  </si>
  <si>
    <t>Blue cells</t>
  </si>
  <si>
    <t>Controlled fictional inputs and supplied conclusions, including rates, residual values, collectibility, fair value, and classification.</t>
  </si>
  <si>
    <t>Green cells</t>
  </si>
  <si>
    <t>Formula-visible receivable, residual, profit, net-investment, income, and settlement controls.</t>
  </si>
  <si>
    <t>Display</t>
  </si>
  <si>
    <t>Cells use financial commas and parentheses; cached results and formulas retain full precision.</t>
  </si>
  <si>
    <t>Boundary</t>
  </si>
  <si>
    <t>This workbook cannot classify a lease, establish collectibility, value a residual, apply the variable-payment exception, test impairment, or release entries and disclosures.</t>
  </si>
  <si>
    <t>Source record</t>
  </si>
  <si>
    <t>EX:lease-identification-lessee-lessor-and-sale-leaseback/linden-peak-lessor-three-lanes</t>
  </si>
  <si>
    <t>Workbook path</t>
  </si>
  <si>
    <t>1 · Recognize supplied selling profit and financing income →</t>
  </si>
  <si>
    <t>2 · Expose residual rights and deferred profit →</t>
  </si>
  <si>
    <t>3 · Retain the underlying asset and recognize lease income →</t>
  </si>
  <si>
    <t>Sales-type lessor · transfer and financing rails</t>
  </si>
  <si>
    <t>Supplied classification and collectibility · Year-end receipts</t>
  </si>
  <si>
    <t>Controlled input</t>
  </si>
  <si>
    <t>Value</t>
  </si>
  <si>
    <t>Evidence cue</t>
  </si>
  <si>
    <t>Year-end payment</t>
  </si>
  <si>
    <t>Annual implicit rate</t>
  </si>
  <si>
    <t>Number of payments</t>
  </si>
  <si>
    <t>Underlying carrying amount</t>
  </si>
  <si>
    <t>Supplied fair value</t>
  </si>
  <si>
    <t>Guaranteed residual</t>
  </si>
  <si>
    <t>Unguaranteed residual</t>
  </si>
  <si>
    <t>Initial direct costs</t>
  </si>
  <si>
    <t>PV of fixed payments</t>
  </si>
  <si>
    <t>PV of guaranteed residual</t>
  </si>
  <si>
    <t>Lease receivable</t>
  </si>
  <si>
    <t>PV of unguaranteed residual</t>
  </si>
  <si>
    <t>Initial net investment</t>
  </si>
  <si>
    <t>Recognized selling profit</t>
  </si>
  <si>
    <t>Initial direct-cost expense</t>
  </si>
  <si>
    <t>Year</t>
  </si>
  <si>
    <t>Opening net investment</t>
  </si>
  <si>
    <t>Interest income</t>
  </si>
  <si>
    <t>Cash receipt</t>
  </si>
  <si>
    <t>Ending net investment</t>
  </si>
  <si>
    <t>Control cue</t>
  </si>
  <si>
    <t>Ending residual control</t>
  </si>
  <si>
    <t>A PASS does not establish classification, collectibility, fair value, residual values, or the initial-direct-cost conclusion.</t>
  </si>
  <si>
    <t>Direct-financing lessor · residual and deferred-profit bridge</t>
  </si>
  <si>
    <t>Measurement rate builds components · Net-investment yield recognizes later income</t>
  </si>
  <si>
    <t>Measurement annual rate</t>
  </si>
  <si>
    <t>Net-investment annual yield</t>
  </si>
  <si>
    <t>Gross net investment</t>
  </si>
  <si>
    <t>Deferred selling profit</t>
  </si>
  <si>
    <t>Residual cue</t>
  </si>
  <si>
    <t>Expected residual</t>
  </si>
  <si>
    <t>The two rates have different documented roles in this bounded example. A formula tie does not validate classification, collectibility, residual valuation, rate derivation, or day-one-loss exception scope.</t>
  </si>
  <si>
    <t>Operating lessor · retained underlying asset</t>
  </si>
  <si>
    <t>No sale-style derecognition · No net investment · Continued PP&amp;E accounting</t>
  </si>
  <si>
    <t>Formula role</t>
  </si>
  <si>
    <t>Evidence boundary</t>
  </si>
  <si>
    <t>Annual lease payment</t>
  </si>
  <si>
    <t>Number of periods</t>
  </si>
  <si>
    <t>Qualifying initial direct costs</t>
  </si>
  <si>
    <t>Underlying asset retained</t>
  </si>
  <si>
    <t>Periodic lease income</t>
  </si>
  <si>
    <t>Periodic direct-cost expense</t>
  </si>
  <si>
    <t>Net lease income before depreciation</t>
  </si>
  <si>
    <t>Release bridge</t>
  </si>
  <si>
    <t>Amount</t>
  </si>
  <si>
    <t>Statement destination</t>
  </si>
  <si>
    <t>Underlying PP&amp;E</t>
  </si>
  <si>
    <t>Balance sheet; separate depreciation and impairment workpaper</t>
  </si>
  <si>
    <t>Lease income</t>
  </si>
  <si>
    <t>Income statement</t>
  </si>
  <si>
    <t>Net investment control</t>
  </si>
  <si>
    <t>The operating lane retains the underlying asset. Depreciation, impairment, variable income, collectibility, tax, entries, and disclosure remain outside this bounded schedule.</t>
  </si>
</sst>
</file>

<file path=xl/styles.xml><?xml version="1.0" encoding="utf-8"?>
<styleSheet xmlns="http://schemas.openxmlformats.org/spreadsheetml/2006/main">
  <numFmts count="3">
    <numFmt numFmtId="164" formatCode="$#,##0.00;[Red]($#,##0.00);&quot;—&quot;"/>
    <numFmt numFmtId="165" formatCode="0.0%;[Red](0.0%);&quot;—&quot;"/>
    <numFmt numFmtId="166" formatCode="0;[Red](0);&quot;—&quot;"/>
  </numFmts>
  <fonts count="8">
    <font>
      <sz val="11"/>
      <color theme="1"/>
      <name val="Calibri"/>
      <family val="2"/>
      <scheme val="minor"/>
    </font>
    <font>
      <b/>
      <sz val="20"/>
      <color rgb="FFFFFFFF"/>
      <name val="Aptos Display"/>
      <family val="2"/>
    </font>
    <font>
      <sz val="10"/>
      <color rgb="FF5B6D68"/>
      <name val="Aptos"/>
      <family val="2"/>
    </font>
    <font>
      <b/>
      <sz val="9"/>
      <color rgb="FF173F3C"/>
      <name val="Aptos"/>
      <family val="2"/>
    </font>
    <font>
      <sz val="9"/>
      <color rgb="FF203633"/>
      <name val="Aptos"/>
      <family val="2"/>
    </font>
    <font>
      <b/>
      <u/>
      <sz val="8"/>
      <color rgb="FF315F59"/>
      <name val="Aptos"/>
      <family val="2"/>
    </font>
    <font>
      <b/>
      <sz val="9"/>
      <color rgb="FF254B47"/>
      <name val="Aptos"/>
      <family val="2"/>
    </font>
    <font>
      <sz val="8.5"/>
      <color rgb="FF5B6D68"/>
      <name val="Aptos"/>
      <family val="2"/>
    </font>
  </fonts>
  <fills count="11">
    <fill>
      <patternFill patternType="none"/>
    </fill>
    <fill>
      <patternFill patternType="gray125"/>
    </fill>
    <fill>
      <patternFill patternType="solid">
        <fgColor rgb="FF173F3C"/>
        <bgColor indexed="64"/>
      </patternFill>
    </fill>
    <fill>
      <patternFill patternType="solid">
        <fgColor rgb="FFF2F1EB"/>
        <bgColor indexed="64"/>
      </patternFill>
    </fill>
    <fill>
      <patternFill patternType="solid">
        <fgColor rgb="FFE7E7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3E6E1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DF3F1"/>
        <bgColor indexed="64"/>
      </patternFill>
    </fill>
    <fill>
      <patternFill patternType="solid">
        <fgColor rgb="FFE5ECE8"/>
        <bgColor indexed="64"/>
      </patternFill>
    </fill>
    <fill>
      <patternFill patternType="solid">
        <fgColor rgb="FFDDEBE5"/>
        <bgColor indexed="64"/>
      </patternFill>
    </fill>
  </fills>
  <borders count="8">
    <border>
      <left/>
      <right/>
      <top/>
      <bottom/>
      <diagonal/>
    </border>
    <border>
      <left style="thin">
        <color rgb="FF173F3C"/>
      </left>
      <right/>
      <top/>
      <bottom/>
      <diagonal/>
    </border>
    <border>
      <left/>
      <right/>
      <top/>
      <bottom style="thin">
        <color rgb="FFCBD2CC"/>
      </bottom>
      <diagonal/>
    </border>
    <border>
      <left style="dashed">
        <color rgb="FF315F59"/>
      </left>
      <right/>
      <top/>
      <bottom style="thin">
        <color rgb="FFCBD2CC"/>
      </bottom>
      <diagonal/>
    </border>
    <border>
      <left/>
      <right/>
      <top/>
      <bottom style="medium">
        <color rgb="FF315F59"/>
      </bottom>
      <diagonal/>
    </border>
    <border>
      <left style="medium">
        <color rgb="FFD6A84F"/>
      </left>
      <right/>
      <top/>
      <bottom style="thin">
        <color rgb="FFCBD2CC"/>
      </bottom>
      <diagonal/>
    </border>
    <border>
      <left/>
      <right/>
      <top style="thin">
        <color rgb="FF315F59"/>
      </top>
      <bottom style="medium">
        <color rgb="FF315F59"/>
      </bottom>
      <diagonal/>
    </border>
    <border>
      <left style="medium">
        <color rgb="FF78A69B"/>
      </left>
      <right/>
      <top/>
      <bottom style="thin">
        <color rgb="FFCBD2CC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vertical="top" wrapText="1"/>
    </xf>
    <xf numFmtId="0" fontId="4" fillId="5" borderId="2" xfId="0" applyFont="1" applyFill="1" applyBorder="1" applyAlignment="1">
      <alignment vertical="top" wrapText="1"/>
    </xf>
    <xf numFmtId="0" fontId="5" fillId="0" borderId="0" xfId="0" applyFont="1" applyAlignment="1">
      <alignment horizontal="right" vertical="center"/>
    </xf>
    <xf numFmtId="0" fontId="3" fillId="6" borderId="4" xfId="0" applyFont="1" applyFill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164" fontId="4" fillId="7" borderId="5" xfId="0" applyNumberFormat="1" applyFont="1" applyFill="1" applyBorder="1" applyAlignment="1" applyProtection="1">
      <alignment horizontal="right"/>
      <protection locked="0"/>
    </xf>
    <xf numFmtId="165" fontId="4" fillId="7" borderId="5" xfId="0" applyNumberFormat="1" applyFont="1" applyFill="1" applyBorder="1" applyAlignment="1" applyProtection="1">
      <alignment horizontal="right"/>
      <protection locked="0"/>
    </xf>
    <xf numFmtId="166" fontId="4" fillId="7" borderId="5" xfId="0" applyNumberFormat="1" applyFont="1" applyFill="1" applyBorder="1" applyAlignment="1" applyProtection="1">
      <alignment horizontal="right"/>
      <protection locked="0"/>
    </xf>
    <xf numFmtId="164" fontId="4" fillId="8" borderId="2" xfId="0" applyNumberFormat="1" applyFont="1" applyFill="1" applyBorder="1" applyAlignment="1">
      <alignment horizontal="right"/>
    </xf>
    <xf numFmtId="164" fontId="3" fillId="9" borderId="6" xfId="0" applyNumberFormat="1" applyFont="1" applyFill="1" applyBorder="1" applyAlignment="1">
      <alignment horizontal="right"/>
    </xf>
    <xf numFmtId="1" fontId="4" fillId="0" borderId="2" xfId="0" applyNumberFormat="1" applyFont="1" applyBorder="1" applyAlignment="1">
      <alignment horizontal="center"/>
    </xf>
    <xf numFmtId="0" fontId="6" fillId="10" borderId="7" xfId="0" applyFont="1" applyFill="1" applyBorder="1" applyAlignment="1">
      <alignment horizontal="left"/>
    </xf>
    <xf numFmtId="0" fontId="7" fillId="0" borderId="2" xfId="0" applyFont="1" applyBorder="1" applyAlignment="1">
      <alignment vertical="center" wrapText="1"/>
    </xf>
  </cellXfs>
  <cellStyles count="1">
    <cellStyle name="Normal" xfId="0" builtinId="0"/>
  </cellStyles>
  <dxfs count="2">
    <dxf>
      <font>
        <b/>
        <color rgb="FF254B47"/>
      </font>
      <fill>
        <patternFill>
          <bgColor rgb="FFDDEBE5"/>
        </patternFill>
      </fill>
      <border>
        <left style="medium">
          <color rgb="FF78A69B"/>
        </left>
        <right/>
        <top/>
        <bottom style="thin">
          <color rgb="FFCBD2CC"/>
        </bottom>
        <vertical/>
        <horizontal/>
      </border>
    </dxf>
    <dxf>
      <font>
        <b/>
        <color rgb="FF8A342C"/>
      </font>
      <fill>
        <patternFill>
          <bgColor rgb="FFF7E1DB"/>
        </patternFill>
      </fill>
      <border>
        <left style="medium">
          <color rgb="FFC8685E"/>
        </left>
        <right/>
        <top/>
        <bottom/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315F59"/>
    <pageSetUpPr fitToPage="1"/>
  </sheetPr>
  <dimension ref="A1:B15"/>
  <sheetViews>
    <sheetView showGridLines="0" tabSelected="1" zoomScale="95" zoomScaleNormal="95" workbookViewId="0"/>
  </sheetViews>
  <sheetFormatPr defaultRowHeight="15"/>
  <cols>
    <col min="1" max="1" width="25.7109375" customWidth="1"/>
    <col min="2" max="2" width="84.7109375" customWidth="1"/>
  </cols>
  <sheetData>
    <row r="1" spans="1:2" ht="30" customHeight="1">
      <c r="A1" s="1" t="s">
        <v>0</v>
      </c>
      <c r="B1" s="1"/>
    </row>
    <row r="2" spans="1:2" ht="21" customHeight="1">
      <c r="A2" s="2" t="s">
        <v>1</v>
      </c>
      <c r="B2" s="2"/>
    </row>
    <row r="4" spans="1:2" ht="44" customHeight="1">
      <c r="A4" s="3" t="s">
        <v>2</v>
      </c>
      <c r="B4" s="4" t="s">
        <v>3</v>
      </c>
    </row>
    <row r="5" spans="1:2" ht="30" customHeight="1">
      <c r="A5" s="3" t="s">
        <v>4</v>
      </c>
      <c r="B5" s="4" t="s">
        <v>5</v>
      </c>
    </row>
    <row r="6" spans="1:2" ht="30" customHeight="1">
      <c r="A6" s="3" t="s">
        <v>6</v>
      </c>
      <c r="B6" s="4" t="s">
        <v>7</v>
      </c>
    </row>
    <row r="7" spans="1:2" ht="30" customHeight="1">
      <c r="A7" s="3" t="s">
        <v>8</v>
      </c>
      <c r="B7" s="4" t="s">
        <v>9</v>
      </c>
    </row>
    <row r="8" spans="1:2" ht="44" customHeight="1">
      <c r="A8" s="3" t="s">
        <v>10</v>
      </c>
      <c r="B8" s="4" t="s">
        <v>11</v>
      </c>
    </row>
    <row r="9" spans="1:2" ht="30" customHeight="1">
      <c r="A9" s="3" t="s">
        <v>12</v>
      </c>
      <c r="B9" s="4" t="s">
        <v>13</v>
      </c>
    </row>
    <row r="13" spans="1:2">
      <c r="A13" s="3" t="s">
        <v>14</v>
      </c>
      <c r="B13" s="5" t="s">
        <v>15</v>
      </c>
    </row>
    <row r="14" spans="1:2">
      <c r="B14" s="5" t="s">
        <v>16</v>
      </c>
    </row>
    <row r="15" spans="1:2">
      <c r="B15" s="5" t="s">
        <v>17</v>
      </c>
    </row>
  </sheetData>
  <mergeCells count="2">
    <mergeCell ref="A1:B1"/>
    <mergeCell ref="A2:B2"/>
  </mergeCells>
  <hyperlinks>
    <hyperlink ref="B13" location="'Sales-type'!A1" display="1 · Recognize supplied selling profit and financing income →"/>
    <hyperlink ref="B14" location="'Direct financing'!A1" display="2 · Expose residual rights and deferred profit →"/>
    <hyperlink ref="B15" location="'Operating lessor'!A1" display="3 · Retain the underlying asset and recognize lease income →"/>
  </hyperlinks>
  <printOptions horizontalCentered="1"/>
  <pageMargins left="0.35" right="0.35" top="0.55" bottom="0.55" header="0.3" footer="0.3"/>
  <pageSetup paperSize="9" orientation="portrait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B97820"/>
    <pageSetUpPr fitToPage="1"/>
  </sheetPr>
  <dimension ref="A1:F31"/>
  <sheetViews>
    <sheetView showGridLines="0" zoomScale="95" zoomScaleNormal="95" workbookViewId="0"/>
  </sheetViews>
  <sheetFormatPr defaultRowHeight="15"/>
  <cols>
    <col min="1" max="1" width="31.7109375" customWidth="1"/>
    <col min="2" max="6" width="20.7109375" customWidth="1"/>
  </cols>
  <sheetData>
    <row r="1" spans="1:6" ht="30" customHeight="1">
      <c r="A1" s="1" t="s">
        <v>18</v>
      </c>
      <c r="B1" s="1"/>
      <c r="C1" s="1"/>
      <c r="D1" s="1"/>
      <c r="E1" s="1"/>
      <c r="F1" s="1"/>
    </row>
    <row r="2" spans="1:6" ht="21" customHeight="1">
      <c r="A2" s="2" t="s">
        <v>19</v>
      </c>
      <c r="B2" s="2"/>
      <c r="C2" s="2"/>
      <c r="D2" s="2"/>
      <c r="E2" s="2"/>
      <c r="F2" s="2"/>
    </row>
    <row r="3" spans="1:6">
      <c r="A3" s="6" t="s">
        <v>20</v>
      </c>
      <c r="B3" s="6" t="s">
        <v>21</v>
      </c>
      <c r="C3" s="6" t="s">
        <v>22</v>
      </c>
      <c r="D3" s="6"/>
      <c r="E3" s="6"/>
      <c r="F3" s="6"/>
    </row>
    <row r="4" spans="1:6">
      <c r="A4" s="7" t="s">
        <v>23</v>
      </c>
      <c r="B4" s="8">
        <v>20000</v>
      </c>
    </row>
    <row r="5" spans="1:6">
      <c r="A5" s="7" t="s">
        <v>24</v>
      </c>
      <c r="B5" s="9">
        <v>0.07000000000000001</v>
      </c>
    </row>
    <row r="6" spans="1:6">
      <c r="A6" s="7" t="s">
        <v>25</v>
      </c>
      <c r="B6" s="10">
        <v>5</v>
      </c>
    </row>
    <row r="7" spans="1:6">
      <c r="A7" s="7" t="s">
        <v>26</v>
      </c>
      <c r="B7" s="8">
        <v>75000</v>
      </c>
    </row>
    <row r="8" spans="1:6">
      <c r="A8" s="7" t="s">
        <v>27</v>
      </c>
      <c r="B8" s="8">
        <v>82003.94871895191</v>
      </c>
    </row>
    <row r="9" spans="1:6">
      <c r="A9" s="7" t="s">
        <v>28</v>
      </c>
      <c r="B9" s="8">
        <v>0</v>
      </c>
    </row>
    <row r="10" spans="1:6">
      <c r="A10" s="7" t="s">
        <v>29</v>
      </c>
      <c r="B10" s="8">
        <v>0</v>
      </c>
    </row>
    <row r="11" spans="1:6">
      <c r="A11" s="7" t="s">
        <v>30</v>
      </c>
      <c r="B11" s="8">
        <v>1000</v>
      </c>
    </row>
    <row r="13" spans="1:6">
      <c r="A13" s="7" t="s">
        <v>31</v>
      </c>
      <c r="B13" s="11">
        <f>-PV(B5,B6,B4,0,0)</f>
        <v>82003.94871895191</v>
      </c>
    </row>
    <row r="14" spans="1:6">
      <c r="A14" s="7" t="s">
        <v>32</v>
      </c>
      <c r="B14" s="11">
        <f>PV(B5,B6,0,-B9,0)</f>
        <v>0.0</v>
      </c>
    </row>
    <row r="15" spans="1:6">
      <c r="A15" s="7" t="s">
        <v>33</v>
      </c>
      <c r="B15" s="11">
        <f>B13+B14</f>
        <v>82003.94871895191</v>
      </c>
    </row>
    <row r="16" spans="1:6">
      <c r="A16" s="7" t="s">
        <v>34</v>
      </c>
      <c r="B16" s="11">
        <f>PV(B5,B6,0,-B10,0)</f>
        <v>0.0</v>
      </c>
    </row>
    <row r="17" spans="1:6">
      <c r="A17" s="7" t="s">
        <v>35</v>
      </c>
      <c r="B17" s="12">
        <f>B15+B16</f>
        <v>82003.94871895191</v>
      </c>
    </row>
    <row r="18" spans="1:6">
      <c r="A18" s="7" t="s">
        <v>36</v>
      </c>
      <c r="B18" s="11">
        <f>MAX(B15-(B7-B16),0)</f>
        <v>7003.948718951913</v>
      </c>
    </row>
    <row r="19" spans="1:6">
      <c r="A19" s="7" t="s">
        <v>37</v>
      </c>
      <c r="B19" s="11">
        <f>IF(ABS(B8-B7)&gt;0.01,B11,0)</f>
        <v>1000.0</v>
      </c>
    </row>
    <row r="22" spans="1:6">
      <c r="A22" s="6" t="s">
        <v>38</v>
      </c>
      <c r="B22" s="6" t="s">
        <v>39</v>
      </c>
      <c r="C22" s="6" t="s">
        <v>40</v>
      </c>
      <c r="D22" s="6" t="s">
        <v>41</v>
      </c>
      <c r="E22" s="6" t="s">
        <v>42</v>
      </c>
      <c r="F22" s="6" t="s">
        <v>43</v>
      </c>
    </row>
    <row r="23" spans="1:6">
      <c r="A23" s="13">
        <v>1</v>
      </c>
      <c r="B23" s="11">
        <f>$B$17</f>
        <v>82003.94871895191</v>
      </c>
      <c r="C23" s="11">
        <f>B23*$B$5</f>
        <v>5740.2764103266345</v>
      </c>
      <c r="D23" s="11">
        <f>$B$4</f>
        <v>20000.0</v>
      </c>
      <c r="E23" s="11">
        <f>B23+C23-D23</f>
        <v>67744.22512927855</v>
      </c>
    </row>
    <row r="24" spans="1:6">
      <c r="A24" s="13">
        <v>2</v>
      </c>
      <c r="B24" s="11">
        <f>E23</f>
        <v>67744.22512927855</v>
      </c>
      <c r="C24" s="11">
        <f>B24*$B$5</f>
        <v>4742.095759049499</v>
      </c>
      <c r="D24" s="11">
        <f>$B$4</f>
        <v>20000.0</v>
      </c>
      <c r="E24" s="11">
        <f>B24+C24-D24</f>
        <v>52486.320888328046</v>
      </c>
    </row>
    <row r="25" spans="1:6">
      <c r="A25" s="13">
        <v>3</v>
      </c>
      <c r="B25" s="11">
        <f>E24</f>
        <v>52486.320888328046</v>
      </c>
      <c r="C25" s="11">
        <f>B25*$B$5</f>
        <v>3674.0424621829634</v>
      </c>
      <c r="D25" s="11">
        <f>$B$4</f>
        <v>20000.0</v>
      </c>
      <c r="E25" s="11">
        <f>B25+C25-D25</f>
        <v>36160.36335051101</v>
      </c>
    </row>
    <row r="26" spans="1:6">
      <c r="A26" s="13">
        <v>4</v>
      </c>
      <c r="B26" s="11">
        <f>E25</f>
        <v>36160.36335051101</v>
      </c>
      <c r="C26" s="11">
        <f>B26*$B$5</f>
        <v>2531.225434535771</v>
      </c>
      <c r="D26" s="11">
        <f>$B$4</f>
        <v>20000.0</v>
      </c>
      <c r="E26" s="11">
        <f>B26+C26-D26</f>
        <v>18691.588785046784</v>
      </c>
    </row>
    <row r="27" spans="1:6">
      <c r="A27" s="13">
        <v>5</v>
      </c>
      <c r="B27" s="11">
        <f>E26</f>
        <v>18691.588785046784</v>
      </c>
      <c r="C27" s="11">
        <f>B27*$B$5</f>
        <v>1308.411214953275</v>
      </c>
      <c r="D27" s="11">
        <f>$B$4</f>
        <v>20000.0</v>
      </c>
      <c r="E27" s="11">
        <f>B27+C27-D27</f>
        <v>0.0</v>
      </c>
    </row>
    <row r="29" spans="1:6">
      <c r="A29" s="14" t="s">
        <v>44</v>
      </c>
      <c r="B29" s="14" t="str">
        <f>IF(ABS(E27-B9-B10)&lt;0.01,"PASS","CHECK")</f>
        <v>PASS</v>
      </c>
    </row>
    <row r="31" spans="1:6">
      <c r="A31" s="4" t="s">
        <v>45</v>
      </c>
      <c r="B31" s="4"/>
      <c r="C31" s="4"/>
      <c r="D31" s="4"/>
      <c r="E31" s="4"/>
      <c r="F31" s="4"/>
    </row>
  </sheetData>
  <sheetProtection sheet="1" objects="1" scenarios="1"/>
  <mergeCells count="3">
    <mergeCell ref="A1:F1"/>
    <mergeCell ref="A2:F2"/>
    <mergeCell ref="A31:F31"/>
  </mergeCells>
  <conditionalFormatting sqref="B29">
    <cfRule type="containsText" dxfId="0" priority="1" operator="containsText" text="PASS">
      <formula>NOT(ISERROR(SEARCH("PASS",B29)))</formula>
    </cfRule>
    <cfRule type="containsText" dxfId="1" priority="2" operator="containsText" text="CHECK">
      <formula>NOT(ISERROR(SEARCH("CHECK",B29)))</formula>
    </cfRule>
  </conditionalFormatting>
  <printOptions horizontalCentered="1"/>
  <pageMargins left="0.35" right="0.35" top="0.55" bottom="0.55" header="0.3" footer="0.3"/>
  <pageSetup paperSize="9" orientation="landscape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173F3C"/>
    <pageSetUpPr fitToPage="1"/>
  </sheetPr>
  <dimension ref="A1:F34"/>
  <sheetViews>
    <sheetView showGridLines="0" zoomScale="95" zoomScaleNormal="95" workbookViewId="0"/>
  </sheetViews>
  <sheetFormatPr defaultRowHeight="15"/>
  <cols>
    <col min="1" max="1" width="32.7109375" customWidth="1"/>
    <col min="2" max="6" width="20.7109375" customWidth="1"/>
  </cols>
  <sheetData>
    <row r="1" spans="1:6" ht="30" customHeight="1">
      <c r="A1" s="1" t="s">
        <v>46</v>
      </c>
      <c r="B1" s="1"/>
      <c r="C1" s="1"/>
      <c r="D1" s="1"/>
      <c r="E1" s="1"/>
      <c r="F1" s="1"/>
    </row>
    <row r="2" spans="1:6" ht="21" customHeight="1">
      <c r="A2" s="2" t="s">
        <v>47</v>
      </c>
      <c r="B2" s="2"/>
      <c r="C2" s="2"/>
      <c r="D2" s="2"/>
      <c r="E2" s="2"/>
      <c r="F2" s="2"/>
    </row>
    <row r="3" spans="1:6">
      <c r="A3" s="6" t="s">
        <v>20</v>
      </c>
      <c r="B3" s="6" t="s">
        <v>21</v>
      </c>
      <c r="C3" s="6" t="s">
        <v>22</v>
      </c>
      <c r="D3" s="6"/>
      <c r="E3" s="6"/>
      <c r="F3" s="6"/>
    </row>
    <row r="4" spans="1:6">
      <c r="A4" s="7" t="s">
        <v>23</v>
      </c>
      <c r="B4" s="8">
        <v>9500</v>
      </c>
    </row>
    <row r="5" spans="1:6">
      <c r="A5" s="7" t="s">
        <v>48</v>
      </c>
      <c r="B5" s="9">
        <v>0.04645836970753658</v>
      </c>
    </row>
    <row r="6" spans="1:6">
      <c r="A6" s="7" t="s">
        <v>49</v>
      </c>
      <c r="B6" s="9">
        <v>0.08257987131214095</v>
      </c>
    </row>
    <row r="7" spans="1:6">
      <c r="A7" s="7" t="s">
        <v>25</v>
      </c>
      <c r="B7" s="10">
        <v>6</v>
      </c>
    </row>
    <row r="8" spans="1:6">
      <c r="A8" s="7" t="s">
        <v>26</v>
      </c>
      <c r="B8" s="8">
        <v>54000</v>
      </c>
    </row>
    <row r="9" spans="1:6">
      <c r="A9" s="7" t="s">
        <v>27</v>
      </c>
      <c r="B9" s="8">
        <v>62000</v>
      </c>
    </row>
    <row r="10" spans="1:6">
      <c r="A10" s="7" t="s">
        <v>28</v>
      </c>
      <c r="B10" s="8">
        <v>13000</v>
      </c>
    </row>
    <row r="11" spans="1:6">
      <c r="A11" s="7" t="s">
        <v>29</v>
      </c>
      <c r="B11" s="8">
        <v>7000</v>
      </c>
    </row>
    <row r="12" spans="1:6">
      <c r="A12" s="7" t="s">
        <v>30</v>
      </c>
      <c r="B12" s="8">
        <v>2000</v>
      </c>
    </row>
    <row r="14" spans="1:6">
      <c r="A14" s="7" t="s">
        <v>31</v>
      </c>
      <c r="B14" s="11">
        <f>-PV(B5,B7,B4,0,0)</f>
        <v>48770.0576154912</v>
      </c>
    </row>
    <row r="15" spans="1:6">
      <c r="A15" s="7" t="s">
        <v>32</v>
      </c>
      <c r="B15" s="11">
        <f>PV(B5,B7,0,-B10,0)</f>
        <v>9899.462549930679</v>
      </c>
    </row>
    <row r="16" spans="1:6">
      <c r="A16" s="7" t="s">
        <v>33</v>
      </c>
      <c r="B16" s="11">
        <f>B14+B15</f>
        <v>58669.520165421876</v>
      </c>
    </row>
    <row r="17" spans="1:6">
      <c r="A17" s="7" t="s">
        <v>34</v>
      </c>
      <c r="B17" s="11">
        <f>PV(B5,B7,0,-B11,0)</f>
        <v>5330.479834578058</v>
      </c>
    </row>
    <row r="18" spans="1:6">
      <c r="A18" s="7" t="s">
        <v>50</v>
      </c>
      <c r="B18" s="11">
        <f>B16+B17</f>
        <v>64000.0</v>
      </c>
    </row>
    <row r="19" spans="1:6">
      <c r="A19" s="7" t="s">
        <v>51</v>
      </c>
      <c r="B19" s="11">
        <f>MAX(B16-(B8-B17)-B12,0)</f>
        <v>7999.9999999999345</v>
      </c>
    </row>
    <row r="20" spans="1:6">
      <c r="A20" s="7" t="s">
        <v>35</v>
      </c>
      <c r="B20" s="12">
        <f>B18-B19</f>
        <v>56000.0</v>
      </c>
    </row>
    <row r="23" spans="1:6">
      <c r="A23" s="6" t="s">
        <v>38</v>
      </c>
      <c r="B23" s="6" t="s">
        <v>39</v>
      </c>
      <c r="C23" s="6" t="s">
        <v>40</v>
      </c>
      <c r="D23" s="6" t="s">
        <v>41</v>
      </c>
      <c r="E23" s="6" t="s">
        <v>42</v>
      </c>
      <c r="F23" s="6" t="s">
        <v>52</v>
      </c>
    </row>
    <row r="24" spans="1:6">
      <c r="A24" s="13">
        <v>1</v>
      </c>
      <c r="B24" s="11">
        <f>$B$20</f>
        <v>56000.0</v>
      </c>
      <c r="C24" s="11">
        <f>B24*$B$6</f>
        <v>4624.472793479893</v>
      </c>
      <c r="D24" s="11">
        <f>$B$4</f>
        <v>9500.0</v>
      </c>
      <c r="E24" s="11">
        <f>B24+C24-D24</f>
        <v>51124.472793479894</v>
      </c>
    </row>
    <row r="25" spans="1:6">
      <c r="A25" s="13">
        <v>2</v>
      </c>
      <c r="B25" s="11">
        <f>E24</f>
        <v>51124.472793479894</v>
      </c>
      <c r="C25" s="11">
        <f>B25*$B$6</f>
        <v>4221.852384186621</v>
      </c>
      <c r="D25" s="11">
        <f>$B$4</f>
        <v>9500.0</v>
      </c>
      <c r="E25" s="11">
        <f>B25+C25-D25</f>
        <v>45846.32517766651</v>
      </c>
    </row>
    <row r="26" spans="1:6">
      <c r="A26" s="13">
        <v>3</v>
      </c>
      <c r="B26" s="11">
        <f>E25</f>
        <v>45846.32517766651</v>
      </c>
      <c r="C26" s="11">
        <f>B26*$B$6</f>
        <v>3785.983633306268</v>
      </c>
      <c r="D26" s="11">
        <f>$B$4</f>
        <v>9500.0</v>
      </c>
      <c r="E26" s="11">
        <f>B26+C26-D26</f>
        <v>40132.30881097278</v>
      </c>
    </row>
    <row r="27" spans="1:6">
      <c r="A27" s="13">
        <v>4</v>
      </c>
      <c r="B27" s="11">
        <f>E26</f>
        <v>40132.30881097278</v>
      </c>
      <c r="C27" s="11">
        <f>B27*$B$6</f>
        <v>3314.120897069233</v>
      </c>
      <c r="D27" s="11">
        <f>$B$4</f>
        <v>9500.0</v>
      </c>
      <c r="E27" s="11">
        <f>B27+C27-D27</f>
        <v>33946.429708042015</v>
      </c>
    </row>
    <row r="28" spans="1:6">
      <c r="A28" s="13">
        <v>5</v>
      </c>
      <c r="B28" s="11">
        <f>E27</f>
        <v>33946.429708042015</v>
      </c>
      <c r="C28" s="11">
        <f>B28*$B$6</f>
        <v>2803.2917967967483</v>
      </c>
      <c r="D28" s="11">
        <f>$B$4</f>
        <v>9500.0</v>
      </c>
      <c r="E28" s="11">
        <f>B28+C28-D28</f>
        <v>27249.721504838766</v>
      </c>
    </row>
    <row r="29" spans="1:6">
      <c r="A29" s="13">
        <v>6</v>
      </c>
      <c r="B29" s="11">
        <f>E28</f>
        <v>27249.721504838766</v>
      </c>
      <c r="C29" s="11">
        <f>B29*$B$6</f>
        <v>2250.2784951612653</v>
      </c>
      <c r="D29" s="11">
        <f>$B$4</f>
        <v>9500.0</v>
      </c>
      <c r="E29" s="11">
        <f>B29+C29-D29</f>
        <v>20000.000000000033</v>
      </c>
    </row>
    <row r="31" spans="1:6">
      <c r="A31" s="14" t="s">
        <v>44</v>
      </c>
      <c r="B31" s="14" t="str">
        <f>IF(ABS(E29-B10-B11)&lt;0.01,"PASS","CHECK")</f>
        <v>PASS</v>
      </c>
      <c r="D31" s="14" t="s">
        <v>53</v>
      </c>
      <c r="E31" s="12">
        <f>B10+B11</f>
        <v>20000.0</v>
      </c>
    </row>
    <row r="33" spans="1:6">
      <c r="A33" s="4" t="s">
        <v>54</v>
      </c>
      <c r="B33" s="4"/>
      <c r="C33" s="4"/>
      <c r="D33" s="4"/>
      <c r="E33" s="4"/>
      <c r="F33" s="4"/>
    </row>
    <row r="34" spans="1:6">
      <c r="A34" s="4"/>
      <c r="B34" s="4"/>
      <c r="C34" s="4"/>
      <c r="D34" s="4"/>
      <c r="E34" s="4"/>
      <c r="F34" s="4"/>
    </row>
  </sheetData>
  <sheetProtection sheet="1" objects="1" scenarios="1"/>
  <mergeCells count="3">
    <mergeCell ref="A1:F1"/>
    <mergeCell ref="A2:F2"/>
    <mergeCell ref="A33:F34"/>
  </mergeCells>
  <conditionalFormatting sqref="B31">
    <cfRule type="containsText" dxfId="0" priority="1" operator="containsText" text="PASS">
      <formula>NOT(ISERROR(SEARCH("PASS",B31)))</formula>
    </cfRule>
    <cfRule type="containsText" dxfId="1" priority="2" operator="containsText" text="CHECK">
      <formula>NOT(ISERROR(SEARCH("CHECK",B31)))</formula>
    </cfRule>
  </conditionalFormatting>
  <printOptions horizontalCentered="1"/>
  <pageMargins left="0.35" right="0.35" top="0.55" bottom="0.55" header="0.3" footer="0.3"/>
  <pageSetup paperSize="9" orientation="landscape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254B47"/>
    <pageSetUpPr fitToPage="1"/>
  </sheetPr>
  <dimension ref="A1:D22"/>
  <sheetViews>
    <sheetView showGridLines="0" zoomScale="95" zoomScaleNormal="95" workbookViewId="0"/>
  </sheetViews>
  <sheetFormatPr defaultRowHeight="15"/>
  <cols>
    <col min="1" max="1" width="34.7109375" customWidth="1"/>
    <col min="2" max="2" width="21.7109375" customWidth="1"/>
    <col min="3" max="4" width="43.7109375" customWidth="1"/>
  </cols>
  <sheetData>
    <row r="1" spans="1:4" ht="30" customHeight="1">
      <c r="A1" s="1" t="s">
        <v>55</v>
      </c>
      <c r="B1" s="1"/>
      <c r="C1" s="1"/>
      <c r="D1" s="1"/>
    </row>
    <row r="2" spans="1:4" ht="21" customHeight="1">
      <c r="A2" s="2" t="s">
        <v>56</v>
      </c>
      <c r="B2" s="2"/>
      <c r="C2" s="2"/>
      <c r="D2" s="2"/>
    </row>
    <row r="3" spans="1:4">
      <c r="A3" s="6" t="s">
        <v>20</v>
      </c>
      <c r="B3" s="6" t="s">
        <v>21</v>
      </c>
      <c r="C3" s="6" t="s">
        <v>57</v>
      </c>
      <c r="D3" s="6" t="s">
        <v>58</v>
      </c>
    </row>
    <row r="4" spans="1:4">
      <c r="A4" s="7" t="s">
        <v>59</v>
      </c>
      <c r="B4" s="8">
        <v>12000</v>
      </c>
    </row>
    <row r="5" spans="1:4">
      <c r="A5" s="7" t="s">
        <v>60</v>
      </c>
      <c r="B5" s="10">
        <v>4</v>
      </c>
    </row>
    <row r="6" spans="1:4">
      <c r="A6" s="7" t="s">
        <v>26</v>
      </c>
      <c r="B6" s="8">
        <v>100000</v>
      </c>
    </row>
    <row r="7" spans="1:4">
      <c r="A7" s="7" t="s">
        <v>27</v>
      </c>
      <c r="B7" s="8">
        <v>100000</v>
      </c>
    </row>
    <row r="8" spans="1:4">
      <c r="A8" s="7" t="s">
        <v>61</v>
      </c>
      <c r="B8" s="8">
        <v>2000</v>
      </c>
    </row>
    <row r="10" spans="1:4">
      <c r="A10" s="7" t="s">
        <v>62</v>
      </c>
      <c r="B10" s="12">
        <f>B6</f>
        <v>100000.0</v>
      </c>
    </row>
    <row r="11" spans="1:4">
      <c r="A11" s="7" t="s">
        <v>35</v>
      </c>
      <c r="B11" s="11">
        <v>0</v>
      </c>
    </row>
    <row r="12" spans="1:4">
      <c r="A12" s="7" t="s">
        <v>63</v>
      </c>
      <c r="B12" s="11">
        <f>B4</f>
        <v>12000.0</v>
      </c>
    </row>
    <row r="13" spans="1:4">
      <c r="A13" s="7" t="s">
        <v>64</v>
      </c>
      <c r="B13" s="11">
        <f>B8/B5</f>
        <v>500.0</v>
      </c>
    </row>
    <row r="14" spans="1:4">
      <c r="A14" s="7" t="s">
        <v>65</v>
      </c>
      <c r="B14" s="12">
        <f>B12-B13</f>
        <v>11500.0</v>
      </c>
    </row>
    <row r="17" spans="1:4">
      <c r="A17" s="6" t="s">
        <v>66</v>
      </c>
      <c r="B17" s="6" t="s">
        <v>67</v>
      </c>
      <c r="C17" s="6" t="s">
        <v>68</v>
      </c>
      <c r="D17" s="6" t="s">
        <v>10</v>
      </c>
    </row>
    <row r="18" spans="1:4">
      <c r="A18" s="7" t="s">
        <v>69</v>
      </c>
      <c r="B18" s="11">
        <f>B10</f>
        <v>100000.0</v>
      </c>
      <c r="C18" s="15" t="s">
        <v>70</v>
      </c>
    </row>
    <row r="19" spans="1:4">
      <c r="A19" s="7" t="s">
        <v>71</v>
      </c>
      <c r="B19" s="11">
        <f>B12</f>
        <v>12000.0</v>
      </c>
      <c r="C19" s="15" t="s">
        <v>72</v>
      </c>
    </row>
    <row r="20" spans="1:4">
      <c r="A20" s="14" t="s">
        <v>73</v>
      </c>
      <c r="B20" s="14" t="str">
        <f>IF(B11=0,"PASS","CHECK")</f>
        <v>PASS</v>
      </c>
    </row>
    <row r="22" spans="1:4">
      <c r="A22" s="4" t="s">
        <v>74</v>
      </c>
      <c r="B22" s="4"/>
      <c r="C22" s="4"/>
      <c r="D22" s="4"/>
    </row>
  </sheetData>
  <sheetProtection sheet="1" objects="1" scenarios="1"/>
  <mergeCells count="3">
    <mergeCell ref="A1:D1"/>
    <mergeCell ref="A2:D2"/>
    <mergeCell ref="A22:D22"/>
  </mergeCells>
  <conditionalFormatting sqref="B20">
    <cfRule type="containsText" dxfId="0" priority="1" operator="containsText" text="PASS">
      <formula>NOT(ISERROR(SEARCH("PASS",B20)))</formula>
    </cfRule>
    <cfRule type="containsText" dxfId="1" priority="2" operator="containsText" text="CHECK">
      <formula>NOT(ISERROR(SEARCH("CHECK",B20)))</formula>
    </cfRule>
  </conditionalFormatting>
  <printOptions horizontalCentered="1"/>
  <pageMargins left="0.35" right="0.35" top="0.55" bottom="0.55" header="0.3" footer="0.3"/>
  <pageSetup paperSize="9" orientation="portrait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Read me</vt:lpstr>
      <vt:lpstr>Sales-type</vt:lpstr>
      <vt:lpstr>Direct financing</vt:lpstr>
      <vt:lpstr>Operating lessor</vt:lpstr>
      <vt:lpstr>'Direct financing'!Print_Area</vt:lpstr>
      <vt:lpstr>'Operating lessor'!Print_Area</vt:lpstr>
      <vt:lpstr>'Read me'!Print_Area</vt:lpstr>
      <vt:lpstr>'Sales-type'!Print_Area</vt:lpstr>
    </vt:vector>
  </TitlesOfParts>
  <Company>Financial Account Graph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Three lessor accounting lanes</dc:title>
  <dc:subject>Reproducible learner companion</dc:subject>
  <dc:creator>Financial Account Graph</dc:creator>
  <dc:description>Generated by scripts/quantitative/build_spreadsheets.py</dc:description>
  <cp:lastModifiedBy>Financial Account Graph</cp:lastModifiedBy>
  <dcterms:created xsi:type="dcterms:W3CDTF">2026-08-07T00:00:00Z</dcterms:created>
  <dcterms:modified xsi:type="dcterms:W3CDTF">2026-08-07T00:00:00Z</dcterms:modified>
</cp:coreProperties>
</file>