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Obligation &amp; assets" sheetId="2" r:id="rId2"/>
    <sheet name="Cost &amp; OCI" sheetId="3" r:id="rId3"/>
    <sheet name="Controls &amp; sensitivity" sheetId="4" r:id="rId4"/>
  </sheets>
  <definedNames>
    <definedName name="_xlnm.Print_Area" localSheetId="3">'Controls &amp; sensitivity'!$A$1:$F$25</definedName>
    <definedName name="_xlnm.Print_Area" localSheetId="2">'Cost &amp; OCI'!$A$1:$G$22</definedName>
    <definedName name="_xlnm.Print_Area" localSheetId="1">'Obligation &amp; assets'!$A$1:$F$23</definedName>
    <definedName name="_xlnm.Print_Area" localSheetId="0">'Read me'!$A$1:$B$18</definedName>
    <definedName name="_xlnm.Print_Titles" localSheetId="3">'Controls &amp; sensitivity'!$1:$3</definedName>
    <definedName name="_xlnm.Print_Titles" localSheetId="2">'Cost &amp; OCI'!$1:$3</definedName>
    <definedName name="_xlnm.Print_Titles" localSheetId="1">'Obligation &amp; assets'!$1:$3</definedName>
  </definedNames>
  <calcPr calcId="124519" fullCalcOnLoad="1"/>
</workbook>
</file>

<file path=xl/sharedStrings.xml><?xml version="1.0" encoding="utf-8"?>
<sst xmlns="http://schemas.openxmlformats.org/spreadsheetml/2006/main" count="105" uniqueCount="91">
  <si>
    <t>Cedar Trail · pension funded-status close</t>
  </si>
  <si>
    <t>START HERE  ·  Obligation + plan assets → Cost + OCI → Funded status + release</t>
  </si>
  <si>
    <t>Purpose</t>
  </si>
  <si>
    <t>Change gold input cells and trace four distinct rails: actuarial obligation, restricted plan assets, periodic benefit cost, and OCI/AOCI. Join them only through funded status and the employer-entry control.</t>
  </si>
  <si>
    <t>Gold cells</t>
  </si>
  <si>
    <t>Controlled fictional inputs from signed actuarial, trustee, contribution, benefit-payment, plan-term, and policy evidence in the exercise.</t>
  </si>
  <si>
    <t>Green cells</t>
  </si>
  <si>
    <t>Formula cells. A zero difference proves only that the supplied arithmetic reconciles; it does not prove the underlying measurement or judgment.</t>
  </si>
  <si>
    <t>Display</t>
  </si>
  <si>
    <t>US-dollar cells use comma separators and parentheses for negatives. Formulas retain full precision while the workbook displays whole dollars.</t>
  </si>
  <si>
    <t>Boundary</t>
  </si>
  <si>
    <t>This workbook does not perform an actuarial valuation, select assumptions, determine fair value, classify a special event, assess legal funding, or evaluate plan or sponsor solvency.</t>
  </si>
  <si>
    <t>Source record</t>
  </si>
  <si>
    <t>content/examples/pensions-and-other-postretirement-benefits/cedar-trail-pbo-assets-and-funded-status.md</t>
  </si>
  <si>
    <t>Generator</t>
  </si>
  <si>
    <t>scripts/quantitative/build_spreadsheets.py</t>
  </si>
  <si>
    <t>Workbook path</t>
  </si>
  <si>
    <t>1 · Reconcile both source ledgers →</t>
  </si>
  <si>
    <t>2 · Separate earnings and equity layers →</t>
  </si>
  <si>
    <t>3 · Join and interpret carefully →</t>
  </si>
  <si>
    <t>Projected benefit obligation and plan-asset rollforwards</t>
  </si>
  <si>
    <t>Gold = supplied movement  ·  Sage = formula  ·  Benefits reduce both rails</t>
  </si>
  <si>
    <t>Projected benefit obligation</t>
  </si>
  <si>
    <t>Amount</t>
  </si>
  <si>
    <t>Plan assets at fair value</t>
  </si>
  <si>
    <t>Evidence rail</t>
  </si>
  <si>
    <t>Opening obligation</t>
  </si>
  <si>
    <t>Service cost</t>
  </si>
  <si>
    <t>Interest cost</t>
  </si>
  <si>
    <t>Prior-service cost</t>
  </si>
  <si>
    <t>Obligation actuarial loss</t>
  </si>
  <si>
    <t>Obligation actuarial gain</t>
  </si>
  <si>
    <t>Obligations assumed</t>
  </si>
  <si>
    <t>Obligations settled</t>
  </si>
  <si>
    <t>Benefits paid</t>
  </si>
  <si>
    <t>Opening plan assets</t>
  </si>
  <si>
    <t>Actual return</t>
  </si>
  <si>
    <t>Employer contributions</t>
  </si>
  <si>
    <t>Participant contributions</t>
  </si>
  <si>
    <t>Assets acquired</t>
  </si>
  <si>
    <t>Settlement assets transferred</t>
  </si>
  <si>
    <t>Plan expenses paid</t>
  </si>
  <si>
    <t>Ending Projected benefit obligation</t>
  </si>
  <si>
    <t>Ending plan assets</t>
  </si>
  <si>
    <t>Ending funded status</t>
  </si>
  <si>
    <t>Opening funded status</t>
  </si>
  <si>
    <t>Change in funded status</t>
  </si>
  <si>
    <t>Plan assets are restricted trust assets, not ordinary employer investments. The recognized funded status is ending fair value less the supported ending Projected benefit obligation; it is not the gross obligation plus AOCI.</t>
  </si>
  <si>
    <t>Periodic benefit cost, OCI, and AOCI</t>
  </si>
  <si>
    <t>Expected return → cost  ·  Actual minus expected → OCI  ·  Reclassify once</t>
  </si>
  <si>
    <t>Periodic cost component</t>
  </si>
  <si>
    <t>Current OCI loss / (gain)</t>
  </si>
  <si>
    <t>Role</t>
  </si>
  <si>
    <t>Expected return</t>
  </si>
  <si>
    <t>Prior-service amortization</t>
  </si>
  <si>
    <t>Net-loss amortization</t>
  </si>
  <si>
    <t>Transition amortization</t>
  </si>
  <si>
    <t>Special-event cost</t>
  </si>
  <si>
    <t>Net periodic benefit cost</t>
  </si>
  <si>
    <t>Actual-over-expected asset return</t>
  </si>
  <si>
    <t>Prior-service reclassification</t>
  </si>
  <si>
    <t>Net-loss reclassification</t>
  </si>
  <si>
    <t>Transition reclassification</t>
  </si>
  <si>
    <t>Service-cost presentation</t>
  </si>
  <si>
    <t>Other cost components</t>
  </si>
  <si>
    <t>Opening AOCI loss</t>
  </si>
  <si>
    <t>Ending AOCI loss</t>
  </si>
  <si>
    <t>Service cost is presented with compensation. Other components are presented separately outside operating income when that subtotal is shown. Only service cost can be eligible for capitalization under another asset's guidance. The actual-versus-expected return bridge belongs in OCI, not periodic cost.</t>
  </si>
  <si>
    <t>Employer entry, corridor, and sensitivity controls</t>
  </si>
  <si>
    <t>A balanced entry is a release control—not proof of assumptions, events, or funding</t>
  </si>
  <si>
    <t>Employer-entry bridge</t>
  </si>
  <si>
    <t>Corridor policy</t>
  </si>
  <si>
    <t>Employer contribution</t>
  </si>
  <si>
    <t>Recognized liability increase</t>
  </si>
  <si>
    <t>Entry difference</t>
  </si>
  <si>
    <t>Opening net loss</t>
  </si>
  <si>
    <t>Greater opening base</t>
  </si>
  <si>
    <t>Corridor rate</t>
  </si>
  <si>
    <t>Corridor threshold</t>
  </si>
  <si>
    <t>Excess over corridor</t>
  </si>
  <si>
    <t>Amortization period</t>
  </si>
  <si>
    <t>Corridor amortization</t>
  </si>
  <si>
    <t>Conditional sensitivity</t>
  </si>
  <si>
    <t>Obligation</t>
  </si>
  <si>
    <t>Change from base</t>
  </si>
  <si>
    <t>Interpretation</t>
  </si>
  <si>
    <t>Base obligation</t>
  </si>
  <si>
    <t>Lower discount-rate scenario</t>
  </si>
  <si>
    <t>Higher discount-rate scenario</t>
  </si>
  <si>
    <t>Sensitivity outputs are conditional actuarial results that hold the stated model and other inputs constant. They are not forecasts, probability intervals, assumption selections, or evidence of legal funding or solvency.</t>
  </si>
  <si>
    <t>Release only after the plan route, reporting entity, population, terms, dates, actuarial report, trustee evidence, assumptions, special events, tax effects, statement presentation, disclosures, and unresolved items are independently reviewed.</t>
  </si>
</sst>
</file>

<file path=xl/styles.xml><?xml version="1.0" encoding="utf-8"?>
<styleSheet xmlns="http://schemas.openxmlformats.org/spreadsheetml/2006/main">
  <numFmts count="3">
    <numFmt numFmtId="164" formatCode="$#,##0;[Red]($#,##0);&quot;—&quot;"/>
    <numFmt numFmtId="165" formatCode="0.0%;[Red](0.0%);&quot;—&quot;"/>
    <numFmt numFmtId="166" formatCode="0;[Red](0);&quot;—&quot;"/>
  </numFmts>
  <fonts count="8">
    <font>
      <sz val="11"/>
      <color theme="1"/>
      <name val="Calibri"/>
      <family val="2"/>
      <scheme val="minor"/>
    </font>
    <font>
      <b/>
      <sz val="20"/>
      <color rgb="FFFFFFFF"/>
      <name val="Aptos Display"/>
      <family val="2"/>
    </font>
    <font>
      <sz val="10"/>
      <color rgb="FF5B6D68"/>
      <name val="Aptos"/>
      <family val="2"/>
    </font>
    <font>
      <b/>
      <sz val="9"/>
      <color rgb="FF173F3C"/>
      <name val="Aptos"/>
      <family val="2"/>
    </font>
    <font>
      <sz val="9"/>
      <color rgb="FF203633"/>
      <name val="Aptos"/>
      <family val="2"/>
    </font>
    <font>
      <b/>
      <u/>
      <sz val="8"/>
      <color rgb="FF315F59"/>
      <name val="Aptos"/>
      <family val="2"/>
    </font>
    <font>
      <sz val="8.5"/>
      <color rgb="FF5B6D68"/>
      <name val="Aptos"/>
      <family val="2"/>
    </font>
    <font>
      <b/>
      <sz val="9"/>
      <color rgb="FF254B47"/>
      <name val="Aptos"/>
      <family val="2"/>
    </font>
  </fonts>
  <fills count="11">
    <fill>
      <patternFill patternType="none"/>
    </fill>
    <fill>
      <patternFill patternType="gray125"/>
    </fill>
    <fill>
      <patternFill patternType="solid">
        <fgColor rgb="FF173F3C"/>
        <bgColor indexed="64"/>
      </patternFill>
    </fill>
    <fill>
      <patternFill patternType="solid">
        <fgColor rgb="FFF2F1EB"/>
        <bgColor indexed="64"/>
      </patternFill>
    </fill>
    <fill>
      <patternFill patternType="solid">
        <fgColor rgb="FFE7E7E1"/>
        <bgColor indexed="64"/>
      </patternFill>
    </fill>
    <fill>
      <patternFill patternType="solid">
        <fgColor rgb="FFFFFFFF"/>
        <bgColor indexed="64"/>
      </patternFill>
    </fill>
    <fill>
      <patternFill patternType="solid">
        <fgColor rgb="FFE3E6E1"/>
        <bgColor indexed="64"/>
      </patternFill>
    </fill>
    <fill>
      <patternFill patternType="solid">
        <fgColor rgb="FFFFF2CC"/>
        <bgColor indexed="64"/>
      </patternFill>
    </fill>
    <fill>
      <patternFill patternType="solid">
        <fgColor rgb="FFE5ECE8"/>
        <bgColor indexed="64"/>
      </patternFill>
    </fill>
    <fill>
      <patternFill patternType="solid">
        <fgColor rgb="FFEDF3F1"/>
        <bgColor indexed="64"/>
      </patternFill>
    </fill>
    <fill>
      <patternFill patternType="solid">
        <fgColor rgb="FFDDEBE5"/>
        <bgColor indexed="64"/>
      </patternFill>
    </fill>
  </fills>
  <borders count="8">
    <border>
      <left/>
      <right/>
      <top/>
      <bottom/>
      <diagonal/>
    </border>
    <border>
      <left style="thin">
        <color rgb="FF173F3C"/>
      </left>
      <right/>
      <top/>
      <bottom/>
      <diagonal/>
    </border>
    <border>
      <left/>
      <right/>
      <top/>
      <bottom style="thin">
        <color rgb="FFCBD2CC"/>
      </bottom>
      <diagonal/>
    </border>
    <border>
      <left style="dashed">
        <color rgb="FF315F59"/>
      </left>
      <right/>
      <top/>
      <bottom style="thin">
        <color rgb="FFCBD2CC"/>
      </bottom>
      <diagonal/>
    </border>
    <border>
      <left/>
      <right/>
      <top/>
      <bottom style="medium">
        <color rgb="FF315F59"/>
      </bottom>
      <diagonal/>
    </border>
    <border>
      <left style="medium">
        <color rgb="FFD6A84F"/>
      </left>
      <right/>
      <top/>
      <bottom style="thin">
        <color rgb="FFCBD2CC"/>
      </bottom>
      <diagonal/>
    </border>
    <border>
      <left/>
      <right/>
      <top style="thin">
        <color rgb="FF315F59"/>
      </top>
      <bottom style="medium">
        <color rgb="FF315F59"/>
      </bottom>
      <diagonal/>
    </border>
    <border>
      <left style="medium">
        <color rgb="FF78A69B"/>
      </left>
      <right/>
      <top/>
      <bottom style="thin">
        <color rgb="FFCBD2CC"/>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center"/>
    </xf>
    <xf numFmtId="0" fontId="2" fillId="3" borderId="2" xfId="0" applyFont="1" applyFill="1" applyBorder="1" applyAlignment="1">
      <alignment horizontal="left" vertical="center"/>
    </xf>
    <xf numFmtId="0" fontId="3" fillId="4" borderId="3" xfId="0" applyFont="1" applyFill="1" applyBorder="1" applyAlignment="1">
      <alignment vertical="top" wrapText="1"/>
    </xf>
    <xf numFmtId="0" fontId="4" fillId="5" borderId="2" xfId="0" applyFont="1" applyFill="1" applyBorder="1" applyAlignment="1">
      <alignment vertical="top" wrapText="1"/>
    </xf>
    <xf numFmtId="0" fontId="5" fillId="0" borderId="0" xfId="0" applyFont="1" applyAlignment="1">
      <alignment horizontal="right" vertical="center"/>
    </xf>
    <xf numFmtId="0" fontId="3" fillId="6" borderId="4" xfId="0" applyFont="1" applyFill="1" applyBorder="1" applyAlignment="1">
      <alignment vertical="center" wrapText="1"/>
    </xf>
    <xf numFmtId="0" fontId="4" fillId="0" borderId="2" xfId="0" applyFont="1" applyBorder="1" applyAlignment="1">
      <alignment vertical="center"/>
    </xf>
    <xf numFmtId="164" fontId="4" fillId="7" borderId="5" xfId="0" applyNumberFormat="1" applyFont="1" applyFill="1" applyBorder="1" applyAlignment="1" applyProtection="1">
      <alignment horizontal="right"/>
      <protection locked="0"/>
    </xf>
    <xf numFmtId="0" fontId="3" fillId="0" borderId="2" xfId="0" applyFont="1" applyBorder="1" applyAlignment="1">
      <alignment vertical="center"/>
    </xf>
    <xf numFmtId="164" fontId="3" fillId="8" borderId="6" xfId="0" applyNumberFormat="1" applyFont="1" applyFill="1" applyBorder="1" applyAlignment="1">
      <alignment horizontal="right"/>
    </xf>
    <xf numFmtId="0" fontId="6" fillId="0" borderId="2" xfId="0" applyFont="1" applyBorder="1" applyAlignment="1">
      <alignment vertical="center" wrapText="1"/>
    </xf>
    <xf numFmtId="164" fontId="4" fillId="9" borderId="2" xfId="0" applyNumberFormat="1" applyFont="1" applyFill="1" applyBorder="1" applyAlignment="1">
      <alignment horizontal="right"/>
    </xf>
    <xf numFmtId="165" fontId="4" fillId="7" borderId="5" xfId="0" applyNumberFormat="1" applyFont="1" applyFill="1" applyBorder="1" applyAlignment="1" applyProtection="1">
      <alignment horizontal="right"/>
      <protection locked="0"/>
    </xf>
    <xf numFmtId="0" fontId="7" fillId="10" borderId="7" xfId="0" applyFont="1" applyFill="1" applyBorder="1" applyAlignment="1">
      <alignment horizontal="left"/>
    </xf>
    <xf numFmtId="166" fontId="4" fillId="7" borderId="5" xfId="0" applyNumberFormat="1" applyFont="1" applyFill="1" applyBorder="1" applyAlignment="1" applyProtection="1">
      <alignment horizontal="right"/>
      <protection locked="0"/>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315F59"/>
    <pageSetUpPr fitToPage="1"/>
  </sheetPr>
  <dimension ref="A1:B16"/>
  <sheetViews>
    <sheetView showGridLines="0" tabSelected="1" zoomScale="95" zoomScaleNormal="95" workbookViewId="0"/>
  </sheetViews>
  <sheetFormatPr defaultRowHeight="15"/>
  <cols>
    <col min="1" max="1" width="26.7109375" customWidth="1"/>
    <col min="2" max="2" width="84.7109375" customWidth="1"/>
  </cols>
  <sheetData>
    <row r="1" spans="1:2" ht="30" customHeight="1">
      <c r="A1" s="1" t="s">
        <v>0</v>
      </c>
      <c r="B1" s="1"/>
    </row>
    <row r="2" spans="1:2" ht="21" customHeight="1">
      <c r="A2" s="2" t="s">
        <v>1</v>
      </c>
      <c r="B2" s="2"/>
    </row>
    <row r="4" spans="1:2" ht="48" customHeight="1">
      <c r="A4" s="3" t="s">
        <v>2</v>
      </c>
      <c r="B4" s="4" t="s">
        <v>3</v>
      </c>
    </row>
    <row r="5" spans="1:2" ht="32" customHeight="1">
      <c r="A5" s="3" t="s">
        <v>4</v>
      </c>
      <c r="B5" s="4" t="s">
        <v>5</v>
      </c>
    </row>
    <row r="6" spans="1:2" ht="32" customHeight="1">
      <c r="A6" s="3" t="s">
        <v>6</v>
      </c>
      <c r="B6" s="4" t="s">
        <v>7</v>
      </c>
    </row>
    <row r="7" spans="1:2" ht="32" customHeight="1">
      <c r="A7" s="3" t="s">
        <v>8</v>
      </c>
      <c r="B7" s="4" t="s">
        <v>9</v>
      </c>
    </row>
    <row r="8" spans="1:2" ht="48" customHeight="1">
      <c r="A8" s="3" t="s">
        <v>10</v>
      </c>
      <c r="B8" s="4" t="s">
        <v>11</v>
      </c>
    </row>
    <row r="9" spans="1:2" ht="32" customHeight="1">
      <c r="A9" s="3" t="s">
        <v>12</v>
      </c>
      <c r="B9" s="4" t="s">
        <v>13</v>
      </c>
    </row>
    <row r="10" spans="1:2" ht="32" customHeight="1">
      <c r="A10" s="3" t="s">
        <v>14</v>
      </c>
      <c r="B10" s="4" t="s">
        <v>15</v>
      </c>
    </row>
    <row r="14" spans="1:2">
      <c r="A14" s="3" t="s">
        <v>16</v>
      </c>
      <c r="B14" s="5" t="s">
        <v>17</v>
      </c>
    </row>
    <row r="15" spans="1:2">
      <c r="B15" s="5" t="s">
        <v>18</v>
      </c>
    </row>
    <row r="16" spans="1:2">
      <c r="B16" s="5" t="s">
        <v>19</v>
      </c>
    </row>
  </sheetData>
  <sheetProtection sheet="1" objects="1" scenarios="1"/>
  <mergeCells count="2">
    <mergeCell ref="A1:B1"/>
    <mergeCell ref="A2:B2"/>
  </mergeCells>
  <hyperlinks>
    <hyperlink ref="B14" location="'Obligation &amp; assets'!A1" display="1 · Reconcile both source ledgers →"/>
    <hyperlink ref="B15" location="'Cost &amp; OCI'!A1" display="2 · Separate earnings and equity layers →"/>
    <hyperlink ref="B16" location="'Controls &amp; sensitivity'!A1" display="3 · Join and interpret carefully →"/>
  </hyperlinks>
  <printOptions horizontalCentered="1"/>
  <pageMargins left="0.35" right="0.35" top="0.55" bottom="0.55" header="0.3" footer="0.3"/>
  <pageSetup paperSize="9" orientation="portrait"/>
  <headerFooter>
    <oddHeader>&amp;L&amp;9&amp;K5B6D68Financial Account Graph&amp;C&amp;9&amp;K5B6D68Learner workbook</oddHeader>
    <oddFooter>&amp;L&amp;8&amp;K5B6D68Draft learning artifact&amp;C&amp;8Page &amp;P of &amp;N&amp;R&amp;8&amp;K5B6D68Generated</oddFooter>
  </headerFooter>
</worksheet>
</file>

<file path=xl/worksheets/sheet2.xml><?xml version="1.0" encoding="utf-8"?>
<worksheet xmlns="http://schemas.openxmlformats.org/spreadsheetml/2006/main" xmlns:r="http://schemas.openxmlformats.org/officeDocument/2006/relationships">
  <sheetPr>
    <tabColor rgb="FFB97820"/>
    <pageSetUpPr fitToPage="1"/>
  </sheetPr>
  <dimension ref="A1:F20"/>
  <sheetViews>
    <sheetView showGridLines="0" zoomScale="95" zoomScaleNormal="95"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31.7109375" customWidth="1"/>
    <col min="2" max="2" width="19.7109375" customWidth="1"/>
    <col min="3" max="3" width="4.7109375" customWidth="1"/>
    <col min="4" max="4" width="31.7109375" customWidth="1"/>
    <col min="5" max="5" width="19.7109375" customWidth="1"/>
    <col min="6" max="6" width="34.7109375" customWidth="1"/>
  </cols>
  <sheetData>
    <row r="1" spans="1:6" ht="30" customHeight="1">
      <c r="A1" s="1" t="s">
        <v>20</v>
      </c>
      <c r="B1" s="1"/>
      <c r="C1" s="1"/>
      <c r="D1" s="1"/>
      <c r="E1" s="1"/>
      <c r="F1" s="1"/>
    </row>
    <row r="2" spans="1:6" ht="21" customHeight="1">
      <c r="A2" s="2" t="s">
        <v>21</v>
      </c>
      <c r="B2" s="2"/>
      <c r="C2" s="2"/>
      <c r="D2" s="2"/>
      <c r="E2" s="2"/>
      <c r="F2" s="2"/>
    </row>
    <row r="3" spans="1:6">
      <c r="A3" s="6" t="s">
        <v>22</v>
      </c>
      <c r="B3" s="6" t="s">
        <v>23</v>
      </c>
      <c r="C3" s="6"/>
      <c r="D3" s="6" t="s">
        <v>24</v>
      </c>
      <c r="E3" s="6" t="s">
        <v>23</v>
      </c>
      <c r="F3" s="6" t="s">
        <v>25</v>
      </c>
    </row>
    <row r="5" spans="1:6">
      <c r="A5" s="7" t="s">
        <v>26</v>
      </c>
      <c r="B5" s="8">
        <v>18000000</v>
      </c>
      <c r="D5" s="7" t="s">
        <v>35</v>
      </c>
      <c r="E5" s="8">
        <v>15000000</v>
      </c>
    </row>
    <row r="6" spans="1:6">
      <c r="A6" s="7" t="s">
        <v>27</v>
      </c>
      <c r="B6" s="8">
        <v>1200000</v>
      </c>
      <c r="D6" s="7" t="s">
        <v>36</v>
      </c>
      <c r="E6" s="8">
        <v>1050000</v>
      </c>
    </row>
    <row r="7" spans="1:6">
      <c r="A7" s="7" t="s">
        <v>28</v>
      </c>
      <c r="B7" s="8">
        <v>900000</v>
      </c>
      <c r="D7" s="7" t="s">
        <v>37</v>
      </c>
      <c r="E7" s="8">
        <v>1200000</v>
      </c>
    </row>
    <row r="8" spans="1:6">
      <c r="A8" s="7" t="s">
        <v>29</v>
      </c>
      <c r="B8" s="8">
        <v>600000</v>
      </c>
      <c r="D8" s="7" t="s">
        <v>38</v>
      </c>
      <c r="E8" s="8">
        <v>0</v>
      </c>
    </row>
    <row r="9" spans="1:6">
      <c r="A9" s="7" t="s">
        <v>30</v>
      </c>
      <c r="B9" s="8">
        <v>400000</v>
      </c>
      <c r="D9" s="7" t="s">
        <v>39</v>
      </c>
      <c r="E9" s="8">
        <v>0</v>
      </c>
    </row>
    <row r="10" spans="1:6">
      <c r="A10" s="7" t="s">
        <v>31</v>
      </c>
      <c r="B10" s="8">
        <v>0</v>
      </c>
      <c r="D10" s="7" t="s">
        <v>34</v>
      </c>
      <c r="E10" s="8">
        <v>-1100000</v>
      </c>
    </row>
    <row r="11" spans="1:6">
      <c r="A11" s="7" t="s">
        <v>32</v>
      </c>
      <c r="B11" s="8">
        <v>0</v>
      </c>
      <c r="D11" s="7" t="s">
        <v>40</v>
      </c>
      <c r="E11" s="8">
        <v>0</v>
      </c>
    </row>
    <row r="12" spans="1:6">
      <c r="A12" s="7" t="s">
        <v>33</v>
      </c>
      <c r="B12" s="8">
        <v>0</v>
      </c>
      <c r="D12" s="7" t="s">
        <v>41</v>
      </c>
      <c r="E12" s="8">
        <v>0</v>
      </c>
    </row>
    <row r="13" spans="1:6">
      <c r="A13" s="7" t="s">
        <v>34</v>
      </c>
      <c r="B13" s="8">
        <v>-1100000</v>
      </c>
    </row>
    <row r="14" spans="1:6">
      <c r="A14" s="9" t="s">
        <v>42</v>
      </c>
      <c r="B14" s="10">
        <f>SUM(B5:B13)</f>
        <v>20000000.0</v>
      </c>
      <c r="D14" s="9" t="s">
        <v>43</v>
      </c>
      <c r="E14" s="10">
        <f>SUM(E5:E12)</f>
        <v>16150000.0</v>
      </c>
    </row>
    <row r="17" spans="1:6">
      <c r="A17" s="9" t="s">
        <v>44</v>
      </c>
      <c r="B17" s="10">
        <f>E14-B14</f>
        <v>-3850000.0</v>
      </c>
      <c r="D17" s="11" t="s">
        <v>47</v>
      </c>
      <c r="E17" s="11"/>
      <c r="F17" s="11"/>
    </row>
    <row r="18" spans="1:6">
      <c r="A18" s="9" t="s">
        <v>45</v>
      </c>
      <c r="B18" s="12">
        <f>E5-B5</f>
        <v>-3000000.0</v>
      </c>
      <c r="D18" s="11"/>
      <c r="E18" s="11"/>
      <c r="F18" s="11"/>
    </row>
    <row r="19" spans="1:6">
      <c r="A19" s="9" t="s">
        <v>46</v>
      </c>
      <c r="B19" s="10">
        <f>B17-B18</f>
        <v>-850000.0</v>
      </c>
      <c r="D19" s="11"/>
      <c r="E19" s="11"/>
      <c r="F19" s="11"/>
    </row>
    <row r="20" spans="1:6">
      <c r="D20" s="11"/>
      <c r="E20" s="11"/>
      <c r="F20" s="11"/>
    </row>
  </sheetData>
  <sheetProtection sheet="1" objects="1" scenarios="1"/>
  <mergeCells count="3">
    <mergeCell ref="A1:F1"/>
    <mergeCell ref="A2:F2"/>
    <mergeCell ref="D17:F20"/>
  </mergeCells>
  <dataValidations count="2">
    <dataValidation type="decimal" allowBlank="1" showInputMessage="1" showErrorMessage="1" sqref="B5:B13">
      <formula1>-1000000000000000.0</formula1>
      <formula2>1000000000000000.0</formula2>
    </dataValidation>
    <dataValidation type="decimal" allowBlank="1" showInputMessage="1" showErrorMessage="1" sqref="E5:E12">
      <formula1>-1000000000000000.0</formula1>
      <formula2>1000000000000000.0</formula2>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3.xml><?xml version="1.0" encoding="utf-8"?>
<worksheet xmlns="http://schemas.openxmlformats.org/spreadsheetml/2006/main" xmlns:r="http://schemas.openxmlformats.org/officeDocument/2006/relationships">
  <sheetPr>
    <tabColor rgb="FF315F59"/>
    <pageSetUpPr fitToPage="1"/>
  </sheetPr>
  <dimension ref="A1:G16"/>
  <sheetViews>
    <sheetView showGridLines="0" zoomScale="95" zoomScaleNormal="95" workbookViewId="0"/>
  </sheetViews>
  <sheetFormatPr defaultRowHeight="15"/>
  <cols>
    <col min="1" max="1" width="31.7109375" customWidth="1"/>
    <col min="2" max="2" width="19.7109375" customWidth="1"/>
    <col min="3" max="3" width="4.7109375" customWidth="1"/>
    <col min="4" max="4" width="31.7109375" customWidth="1"/>
    <col min="5" max="5" width="19.7109375" customWidth="1"/>
    <col min="6" max="6" width="4.7109375" customWidth="1"/>
    <col min="7" max="7" width="38.7109375" customWidth="1"/>
  </cols>
  <sheetData>
    <row r="1" spans="1:7" ht="30" customHeight="1">
      <c r="A1" s="1" t="s">
        <v>48</v>
      </c>
      <c r="B1" s="1"/>
      <c r="C1" s="1"/>
      <c r="D1" s="1"/>
      <c r="E1" s="1"/>
      <c r="F1" s="1"/>
      <c r="G1" s="1"/>
    </row>
    <row r="2" spans="1:7" ht="21" customHeight="1">
      <c r="A2" s="2" t="s">
        <v>49</v>
      </c>
      <c r="B2" s="2"/>
      <c r="C2" s="2"/>
      <c r="D2" s="2"/>
      <c r="E2" s="2"/>
      <c r="F2" s="2"/>
      <c r="G2" s="2"/>
    </row>
    <row r="3" spans="1:7">
      <c r="A3" s="6" t="s">
        <v>50</v>
      </c>
      <c r="B3" s="6" t="s">
        <v>23</v>
      </c>
      <c r="C3" s="6"/>
      <c r="D3" s="6" t="s">
        <v>51</v>
      </c>
      <c r="E3" s="6" t="s">
        <v>23</v>
      </c>
      <c r="F3" s="6"/>
      <c r="G3" s="6" t="s">
        <v>52</v>
      </c>
    </row>
    <row r="5" spans="1:7">
      <c r="A5" s="7" t="s">
        <v>27</v>
      </c>
      <c r="B5" s="8">
        <v>1200000</v>
      </c>
      <c r="D5" s="7" t="s">
        <v>29</v>
      </c>
      <c r="E5" s="8">
        <v>600000</v>
      </c>
      <c r="G5" s="11" t="s">
        <v>67</v>
      </c>
    </row>
    <row r="6" spans="1:7">
      <c r="A6" s="7" t="s">
        <v>28</v>
      </c>
      <c r="B6" s="8">
        <v>900000</v>
      </c>
      <c r="D6" s="7" t="s">
        <v>30</v>
      </c>
      <c r="E6" s="8">
        <v>400000</v>
      </c>
      <c r="G6" s="11"/>
    </row>
    <row r="7" spans="1:7">
      <c r="A7" s="7" t="s">
        <v>53</v>
      </c>
      <c r="B7" s="8">
        <v>900000</v>
      </c>
      <c r="D7" s="7" t="s">
        <v>31</v>
      </c>
      <c r="E7" s="8">
        <v>0</v>
      </c>
      <c r="G7" s="11"/>
    </row>
    <row r="8" spans="1:7">
      <c r="A8" s="7" t="s">
        <v>54</v>
      </c>
      <c r="B8" s="8">
        <v>120000</v>
      </c>
      <c r="D8" s="7" t="s">
        <v>59</v>
      </c>
      <c r="E8" s="12">
        <f>-('Obligation &amp; assets'!E6-B7)</f>
        <v>-150000.0</v>
      </c>
      <c r="G8" s="11"/>
    </row>
    <row r="9" spans="1:7">
      <c r="A9" s="7" t="s">
        <v>55</v>
      </c>
      <c r="B9" s="8">
        <v>80000</v>
      </c>
      <c r="D9" s="7" t="s">
        <v>60</v>
      </c>
      <c r="E9" s="12">
        <f>-B8</f>
        <v>-120000</v>
      </c>
      <c r="G9" s="11"/>
    </row>
    <row r="10" spans="1:7">
      <c r="A10" s="7" t="s">
        <v>56</v>
      </c>
      <c r="B10" s="8">
        <v>0</v>
      </c>
      <c r="D10" s="7" t="s">
        <v>61</v>
      </c>
      <c r="E10" s="12">
        <f>-B9</f>
        <v>-80000</v>
      </c>
      <c r="G10" s="11"/>
    </row>
    <row r="11" spans="1:7">
      <c r="A11" s="7" t="s">
        <v>57</v>
      </c>
      <c r="B11" s="8">
        <v>0</v>
      </c>
      <c r="D11" s="7" t="s">
        <v>62</v>
      </c>
      <c r="E11" s="12">
        <f>-B10</f>
        <v>0</v>
      </c>
      <c r="G11" s="11"/>
    </row>
    <row r="12" spans="1:7">
      <c r="A12" s="9" t="s">
        <v>58</v>
      </c>
      <c r="B12" s="10">
        <f>B5+B6-B7+SUM(B8:B11)</f>
        <v>1400000.0</v>
      </c>
      <c r="D12" s="9" t="s">
        <v>51</v>
      </c>
      <c r="E12" s="10">
        <f>SUM(E5:E11)</f>
        <v>650000.0</v>
      </c>
      <c r="G12" s="11"/>
    </row>
    <row r="13" spans="1:7">
      <c r="G13" s="11"/>
    </row>
    <row r="14" spans="1:7">
      <c r="G14" s="11"/>
    </row>
    <row r="15" spans="1:7">
      <c r="A15" s="9" t="s">
        <v>63</v>
      </c>
      <c r="B15" s="12">
        <f>B5</f>
        <v>1200000.0</v>
      </c>
      <c r="D15" s="9" t="s">
        <v>65</v>
      </c>
      <c r="E15" s="8">
        <v>2000000</v>
      </c>
      <c r="G15" s="11"/>
    </row>
    <row r="16" spans="1:7">
      <c r="A16" s="9" t="s">
        <v>64</v>
      </c>
      <c r="B16" s="10">
        <f>B12-B15</f>
        <v>200000.0</v>
      </c>
      <c r="D16" s="9" t="s">
        <v>66</v>
      </c>
      <c r="E16" s="10">
        <f>E15+E12</f>
        <v>2650000.0</v>
      </c>
      <c r="G16" s="11"/>
    </row>
  </sheetData>
  <sheetProtection sheet="1" objects="1" scenarios="1"/>
  <mergeCells count="3">
    <mergeCell ref="A1:G1"/>
    <mergeCell ref="A2:G2"/>
    <mergeCell ref="G5:G16"/>
  </mergeCells>
  <dataValidations count="3">
    <dataValidation type="decimal" allowBlank="1" showInputMessage="1" showErrorMessage="1" sqref="B5:B11">
      <formula1>-1000000000000000.0</formula1>
      <formula2>1000000000000000.0</formula2>
    </dataValidation>
    <dataValidation type="decimal" allowBlank="1" showInputMessage="1" showErrorMessage="1" sqref="E5:E7">
      <formula1>-1000000000000000.0</formula1>
      <formula2>1000000000000000.0</formula2>
    </dataValidation>
    <dataValidation type="decimal" allowBlank="1" showInputMessage="1" showErrorMessage="1" sqref="E15">
      <formula1>-1000000000000000.0</formula1>
      <formula2>1000000000000000.0</formula2>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4.xml><?xml version="1.0" encoding="utf-8"?>
<worksheet xmlns="http://schemas.openxmlformats.org/spreadsheetml/2006/main" xmlns:r="http://schemas.openxmlformats.org/officeDocument/2006/relationships">
  <sheetPr>
    <tabColor rgb="FFB97820"/>
    <pageSetUpPr fitToPage="1"/>
  </sheetPr>
  <dimension ref="A1:F24"/>
  <sheetViews>
    <sheetView showGridLines="0" zoomScale="95" zoomScaleNormal="95" workbookViewId="0"/>
  </sheetViews>
  <sheetFormatPr defaultRowHeight="15"/>
  <cols>
    <col min="1" max="1" width="32.7109375" customWidth="1"/>
    <col min="2" max="3" width="19.7109375" customWidth="1"/>
    <col min="4" max="4" width="4.7109375" customWidth="1"/>
    <col min="5" max="5" width="33.7109375" customWidth="1"/>
    <col min="6" max="6" width="19.7109375" customWidth="1"/>
  </cols>
  <sheetData>
    <row r="1" spans="1:6" ht="30" customHeight="1">
      <c r="A1" s="1" t="s">
        <v>68</v>
      </c>
      <c r="B1" s="1"/>
      <c r="C1" s="1"/>
      <c r="D1" s="1"/>
      <c r="E1" s="1"/>
      <c r="F1" s="1"/>
    </row>
    <row r="2" spans="1:6" ht="21" customHeight="1">
      <c r="A2" s="2" t="s">
        <v>69</v>
      </c>
      <c r="B2" s="2"/>
      <c r="C2" s="2"/>
      <c r="D2" s="2"/>
      <c r="E2" s="2"/>
      <c r="F2" s="2"/>
    </row>
    <row r="3" spans="1:6">
      <c r="A3" s="6" t="s">
        <v>70</v>
      </c>
      <c r="B3" s="6" t="s">
        <v>23</v>
      </c>
      <c r="C3" s="6"/>
      <c r="D3" s="6"/>
      <c r="E3" s="6" t="s">
        <v>71</v>
      </c>
      <c r="F3" s="6" t="s">
        <v>23</v>
      </c>
    </row>
    <row r="5" spans="1:6">
      <c r="A5" s="7" t="s">
        <v>58</v>
      </c>
      <c r="B5" s="12">
        <f>'Cost &amp; OCI'!B12</f>
        <v>1400000.0</v>
      </c>
      <c r="E5" s="7" t="s">
        <v>75</v>
      </c>
      <c r="F5" s="8">
        <v>2600000</v>
      </c>
    </row>
    <row r="6" spans="1:6">
      <c r="A6" s="7" t="s">
        <v>51</v>
      </c>
      <c r="B6" s="12">
        <f>'Cost &amp; OCI'!E12</f>
        <v>650000.0</v>
      </c>
      <c r="E6" s="7" t="s">
        <v>76</v>
      </c>
      <c r="F6" s="8">
        <v>18000000</v>
      </c>
    </row>
    <row r="7" spans="1:6">
      <c r="A7" s="7" t="s">
        <v>72</v>
      </c>
      <c r="B7" s="12">
        <f>-'Obligation &amp; assets'!E7</f>
        <v>-1200000</v>
      </c>
      <c r="E7" s="7" t="s">
        <v>77</v>
      </c>
      <c r="F7" s="13">
        <v>0.1</v>
      </c>
    </row>
    <row r="8" spans="1:6">
      <c r="A8" s="7" t="s">
        <v>73</v>
      </c>
      <c r="B8" s="12">
        <f>-('Obligation &amp; assets'!B18-'Obligation &amp; assets'!B17)</f>
        <v>-850000.0</v>
      </c>
      <c r="E8" s="9" t="s">
        <v>78</v>
      </c>
      <c r="F8" s="12">
        <f>F6*F7</f>
        <v>1800000.0</v>
      </c>
    </row>
    <row r="9" spans="1:6">
      <c r="E9" s="9" t="s">
        <v>79</v>
      </c>
      <c r="F9" s="12">
        <f>MAX(F5-F8,0)</f>
        <v>800000.0</v>
      </c>
    </row>
    <row r="10" spans="1:6">
      <c r="A10" s="9" t="s">
        <v>74</v>
      </c>
      <c r="B10" s="14">
        <f>SUM(B5:B8)</f>
        <v>0.0</v>
      </c>
      <c r="E10" s="7" t="s">
        <v>80</v>
      </c>
      <c r="F10" s="15">
        <v>10</v>
      </c>
    </row>
    <row r="11" spans="1:6">
      <c r="E11" s="9" t="s">
        <v>81</v>
      </c>
      <c r="F11" s="10">
        <f>IF(F9=0,0,F9/F10)</f>
        <v>80000.0</v>
      </c>
    </row>
    <row r="14" spans="1:6">
      <c r="A14" s="6" t="s">
        <v>82</v>
      </c>
      <c r="B14" s="6" t="s">
        <v>83</v>
      </c>
      <c r="C14" s="6" t="s">
        <v>84</v>
      </c>
      <c r="D14" s="6"/>
      <c r="E14" s="6" t="s">
        <v>85</v>
      </c>
      <c r="F14" s="6"/>
    </row>
    <row r="15" spans="1:6">
      <c r="A15" s="9" t="s">
        <v>86</v>
      </c>
      <c r="B15" s="12">
        <f>'Obligation &amp; assets'!B14</f>
        <v>20000000.0</v>
      </c>
      <c r="C15" s="12">
        <f>B15-B15</f>
        <v>0</v>
      </c>
      <c r="E15" s="11" t="s">
        <v>89</v>
      </c>
      <c r="F15" s="11"/>
    </row>
    <row r="16" spans="1:6">
      <c r="A16" s="7" t="s">
        <v>87</v>
      </c>
      <c r="B16" s="8">
        <v>21200000</v>
      </c>
      <c r="C16" s="12">
        <f>B16-$B$15</f>
        <v>1200000.0</v>
      </c>
      <c r="E16" s="11"/>
      <c r="F16" s="11"/>
    </row>
    <row r="17" spans="1:6">
      <c r="A17" s="7" t="s">
        <v>88</v>
      </c>
      <c r="B17" s="8">
        <v>19000000</v>
      </c>
      <c r="C17" s="12">
        <f>B17-$B$15</f>
        <v>-1000000.0</v>
      </c>
      <c r="E17" s="11"/>
      <c r="F17" s="11"/>
    </row>
    <row r="18" spans="1:6">
      <c r="E18" s="11"/>
      <c r="F18" s="11"/>
    </row>
    <row r="19" spans="1:6">
      <c r="E19" s="11"/>
      <c r="F19" s="11"/>
    </row>
    <row r="22" spans="1:6">
      <c r="A22" s="4" t="s">
        <v>90</v>
      </c>
      <c r="B22" s="4"/>
      <c r="C22" s="4"/>
      <c r="D22" s="4"/>
      <c r="E22" s="4"/>
      <c r="F22" s="4"/>
    </row>
    <row r="23" spans="1:6">
      <c r="A23" s="4"/>
      <c r="B23" s="4"/>
      <c r="C23" s="4"/>
      <c r="D23" s="4"/>
      <c r="E23" s="4"/>
      <c r="F23" s="4"/>
    </row>
    <row r="24" spans="1:6">
      <c r="A24" s="4"/>
      <c r="B24" s="4"/>
      <c r="C24" s="4"/>
      <c r="D24" s="4"/>
      <c r="E24" s="4"/>
      <c r="F24" s="4"/>
    </row>
  </sheetData>
  <sheetProtection sheet="1" objects="1" scenarios="1"/>
  <mergeCells count="4">
    <mergeCell ref="A1:F1"/>
    <mergeCell ref="A2:F2"/>
    <mergeCell ref="E15:F19"/>
    <mergeCell ref="A22:F24"/>
  </mergeCells>
  <dataValidations count="2">
    <dataValidation type="decimal" operator="greaterThanOrEqual" allowBlank="1" showInputMessage="1" showErrorMessage="1" sqref="F5:F10">
      <formula1>0</formula1>
    </dataValidation>
    <dataValidation type="decimal" operator="greaterThanOrEqual" allowBlank="1" showInputMessage="1" showErrorMessage="1" sqref="B16:B17">
      <formula1>0</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Read me</vt:lpstr>
      <vt:lpstr>Obligation &amp; assets</vt:lpstr>
      <vt:lpstr>Cost &amp; OCI</vt:lpstr>
      <vt:lpstr>Controls &amp; sensitivity</vt:lpstr>
      <vt:lpstr>'Controls &amp; sensitivity'!Print_Area</vt:lpstr>
      <vt:lpstr>'Cost &amp; OCI'!Print_Area</vt:lpstr>
      <vt:lpstr>'Obligation &amp; assets'!Print_Area</vt:lpstr>
      <vt:lpstr>'Read me'!Print_Area</vt:lpstr>
      <vt:lpstr>'Controls &amp; sensitivity'!Print_Titles</vt:lpstr>
      <vt:lpstr>'Cost &amp; OCI'!Print_Titles</vt:lpstr>
      <vt:lpstr>'Obligation &amp; assets'!Print_Titles</vt:lpstr>
    </vt:vector>
  </TitlesOfParts>
  <Company>Financial Account Graph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Cedar Trail · pension funded-status close benefit-plan lab</dc:title>
  <dc:subject>Reproducible learner companion</dc:subject>
  <dc:creator>Financial Account Graph</dc:creator>
  <dc:description>Generated by scripts/quantitative/build_spreadsheets.py</dc:description>
  <cp:lastModifiedBy>Financial Account Graph</cp:lastModifiedBy>
  <dcterms:created xsi:type="dcterms:W3CDTF">2026-08-07T00:00:00Z</dcterms:created>
  <dcterms:modified xsi:type="dcterms:W3CDTF">2026-08-07T00:00:00Z</dcterms:modified>
</cp:coreProperties>
</file>