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Basic EPS" sheetId="2" r:id="rId2"/>
    <sheet name="Dilution ordering" sheetId="3" r:id="rId3"/>
    <sheet name="Release controls" sheetId="4" r:id="rId4"/>
  </sheets>
  <definedNames>
    <definedName name="_xlnm.Print_Area" localSheetId="1">'Basic EPS'!$A$1:$F$28</definedName>
    <definedName name="_xlnm.Print_Area" localSheetId="2">'Dilution ordering'!$A$1:$J$18</definedName>
    <definedName name="_xlnm.Print_Area" localSheetId="0">'Read me'!$A$1:$B$18</definedName>
    <definedName name="_xlnm.Print_Area" localSheetId="3">'Release controls'!$A$1:$D$22</definedName>
  </definedNames>
  <calcPr calcId="124519" fullCalcOnLoad="1"/>
</workbook>
</file>

<file path=xl/sharedStrings.xml><?xml version="1.0" encoding="utf-8"?>
<sst xmlns="http://schemas.openxmlformats.org/spreadsheetml/2006/main" count="69" uniqueCount="67">
  <si>
    <t>EPS close · numerator, time, and dilution</t>
  </si>
  <si>
    <t>START HERE  ·  Two-class basic EPS → Candidate methods → Ordering → Release</t>
  </si>
  <si>
    <t>Purpose</t>
  </si>
  <si>
    <t>Retroactively adjust the split, weight dated common shares, allocate earnings to participating securities, and order potential common shares for dilution.</t>
  </si>
  <si>
    <t>Gold cells</t>
  </si>
  <si>
    <t>Controlled fictional inputs. Legal validity, class rights, classification, valuation, conditions, tax attributes, and instrument terms remain supplied facts.</t>
  </si>
  <si>
    <t>Green cells</t>
  </si>
  <si>
    <t>Formula cells. Trace shares, dollars, dates, and per-share amounts at full precision before accepting a displayed total.</t>
  </si>
  <si>
    <t>Display</t>
  </si>
  <si>
    <t>Dollar and share cells use comma separators; negatives use parentheses; per-share results display separately while formulas retain full precision.</t>
  </si>
  <si>
    <t>Boundary</t>
  </si>
  <si>
    <t>This workbook cannot establish class rights, validate award or conversion terms, supply market prices, conclude contingencies, or replace the Topic 260 analysis.</t>
  </si>
  <si>
    <t>Source record</t>
  </si>
  <si>
    <t>EX:shareholders-equity-share-based-compensation-and-eps/linden-peak-basic-and-diluted-eps</t>
  </si>
  <si>
    <t>Workbook path</t>
  </si>
  <si>
    <t>1 · Build the numerator and dated denominator →</t>
  </si>
  <si>
    <t>2 · Compute and order every candidate →</t>
  </si>
  <si>
    <t>3 · Reconcile and inspect boundaries →</t>
  </si>
  <si>
    <t>Basic EPS · two-class numerator and dated shares</t>
  </si>
  <si>
    <t>Year-end shares are not a period denominator · Split adjustment is retroactive</t>
  </si>
  <si>
    <t>Interval</t>
  </si>
  <si>
    <t>Pre-split shares</t>
  </si>
  <si>
    <t>Split factor</t>
  </si>
  <si>
    <t>Adjusted shares</t>
  </si>
  <si>
    <t>Days</t>
  </si>
  <si>
    <t>Weighted shares</t>
  </si>
  <si>
    <t>January March</t>
  </si>
  <si>
    <t>April August</t>
  </si>
  <si>
    <t>September October</t>
  </si>
  <si>
    <t>November December</t>
  </si>
  <si>
    <t>Weighted-average common shares</t>
  </si>
  <si>
    <t>Income from continuing operations</t>
  </si>
  <si>
    <t>Current preferred dividend</t>
  </si>
  <si>
    <t>Income after preferred</t>
  </si>
  <si>
    <t>Common distributions</t>
  </si>
  <si>
    <t>Participating-security distributions</t>
  </si>
  <si>
    <t>Undistributed earnings</t>
  </si>
  <si>
    <t>Weighted participating units</t>
  </si>
  <si>
    <t>Participating-security allocation</t>
  </si>
  <si>
    <t>Common numerator</t>
  </si>
  <si>
    <t>Basic EPS</t>
  </si>
  <si>
    <t>Period-days control</t>
  </si>
  <si>
    <t>Diluted EPS · least dilutive first</t>
  </si>
  <si>
    <t>Compute each method independently · Insert one candidate at a time</t>
  </si>
  <si>
    <t>Instrument</t>
  </si>
  <si>
    <t>Inc. numerator</t>
  </si>
  <si>
    <t>Inc. shares</t>
  </si>
  <si>
    <t>Inc. EPS</t>
  </si>
  <si>
    <t>Prior numerator</t>
  </si>
  <si>
    <t>Prior denominator</t>
  </si>
  <si>
    <t>Candidate EPS</t>
  </si>
  <si>
    <t>Decision</t>
  </si>
  <si>
    <t>Next numerator</t>
  </si>
  <si>
    <t>Next denominator</t>
  </si>
  <si>
    <t>Contingent shares</t>
  </si>
  <si>
    <t>Employee options</t>
  </si>
  <si>
    <t>Convertible debt</t>
  </si>
  <si>
    <t>Convertible preferred</t>
  </si>
  <si>
    <t>Diluted numerator</t>
  </si>
  <si>
    <t>Diluted denominator</t>
  </si>
  <si>
    <t>Diluted EPS</t>
  </si>
  <si>
    <t>EPS release controls</t>
  </si>
  <si>
    <t>Direction is necessary, not sufficient · Retain every inclusion decision</t>
  </si>
  <si>
    <t>Dilution-direction control</t>
  </si>
  <si>
    <t>Antidilutive preferred excluded</t>
  </si>
  <si>
    <t>Numerator bridge</t>
  </si>
  <si>
    <t>Release requires supported class rights, dated share intervals, retroactive unit changes, participant terms, market prices, assumed proceeds, after-tax addbacks, contingency conclusions, ordering, and numerator-denominator note reconciliations.</t>
  </si>
</sst>
</file>

<file path=xl/styles.xml><?xml version="1.0" encoding="utf-8"?>
<styleSheet xmlns="http://schemas.openxmlformats.org/spreadsheetml/2006/main">
  <numFmts count="4">
    <numFmt numFmtId="164" formatCode="0;[Red](0);&quot;—&quot;"/>
    <numFmt numFmtId="165" formatCode="#,##0;[Red](#,##0);&quot;—&quot;"/>
    <numFmt numFmtId="166" formatCode="$#,##0.00;[Red]($#,##0.00);&quot;—&quot;"/>
    <numFmt numFmtId="167" formatCode="0.00x;[Red](0.00x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b/>
      <sz val="9"/>
      <color rgb="FF254B47"/>
      <name val="Aptos"/>
      <family val="2"/>
    </font>
    <font>
      <sz val="8.5"/>
      <color rgb="FF173F3C"/>
      <name val="Aptos Mono"/>
      <family val="2"/>
    </font>
  </fonts>
  <fills count="12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DDEBE5"/>
        <bgColor indexed="64"/>
      </patternFill>
    </fill>
    <fill>
      <patternFill patternType="solid">
        <fgColor rgb="FFF6F4ED"/>
        <bgColor indexed="64"/>
      </patternFill>
    </fill>
  </fills>
  <borders count="9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  <border>
      <left style="medium">
        <color rgb="FFB97820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8" borderId="2" xfId="0" applyNumberFormat="1" applyFont="1" applyFill="1" applyBorder="1" applyAlignment="1">
      <alignment horizontal="right"/>
    </xf>
    <xf numFmtId="166" fontId="4" fillId="7" borderId="5" xfId="0" applyNumberFormat="1" applyFont="1" applyFill="1" applyBorder="1" applyAlignment="1" applyProtection="1">
      <alignment horizontal="right"/>
      <protection locked="0"/>
    </xf>
    <xf numFmtId="166" fontId="4" fillId="8" borderId="2" xfId="0" applyNumberFormat="1" applyFont="1" applyFill="1" applyBorder="1" applyAlignment="1">
      <alignment horizontal="right"/>
    </xf>
    <xf numFmtId="166" fontId="3" fillId="9" borderId="6" xfId="0" applyNumberFormat="1" applyFont="1" applyFill="1" applyBorder="1" applyAlignment="1">
      <alignment horizontal="right"/>
    </xf>
    <xf numFmtId="167" fontId="4" fillId="8" borderId="2" xfId="0" applyNumberFormat="1" applyFont="1" applyFill="1" applyBorder="1" applyAlignment="1">
      <alignment horizontal="right"/>
    </xf>
    <xf numFmtId="0" fontId="6" fillId="10" borderId="7" xfId="0" applyFont="1" applyFill="1" applyBorder="1" applyAlignment="1">
      <alignment horizontal="left"/>
    </xf>
    <xf numFmtId="0" fontId="7" fillId="11" borderId="8" xfId="0" applyFont="1" applyFill="1" applyBorder="1" applyAlignment="1">
      <alignment vertical="center" wrapText="1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5"/>
  <sheetViews>
    <sheetView showGridLines="0" tabSelected="1" zoomScale="95" zoomScaleNormal="95" workbookViewId="0"/>
  </sheetViews>
  <sheetFormatPr defaultRowHeight="15"/>
  <cols>
    <col min="1" max="1" width="25.7109375" customWidth="1"/>
    <col min="2" max="2" width="84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4" customHeight="1">
      <c r="A4" s="3" t="s">
        <v>2</v>
      </c>
      <c r="B4" s="4" t="s">
        <v>3</v>
      </c>
    </row>
    <row r="5" spans="1:2" ht="30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30" customHeight="1">
      <c r="A7" s="3" t="s">
        <v>8</v>
      </c>
      <c r="B7" s="4" t="s">
        <v>9</v>
      </c>
    </row>
    <row r="8" spans="1:2" ht="44" customHeight="1">
      <c r="A8" s="3" t="s">
        <v>10</v>
      </c>
      <c r="B8" s="4" t="s">
        <v>11</v>
      </c>
    </row>
    <row r="9" spans="1:2" ht="30" customHeight="1">
      <c r="A9" s="3" t="s">
        <v>12</v>
      </c>
      <c r="B9" s="4" t="s">
        <v>13</v>
      </c>
    </row>
    <row r="13" spans="1:2">
      <c r="A13" s="3" t="s">
        <v>14</v>
      </c>
      <c r="B13" s="5" t="s">
        <v>15</v>
      </c>
    </row>
    <row r="14" spans="1:2">
      <c r="B14" s="5" t="s">
        <v>16</v>
      </c>
    </row>
    <row r="15" spans="1:2">
      <c r="B15" s="5" t="s">
        <v>17</v>
      </c>
    </row>
  </sheetData>
  <sheetProtection sheet="1" objects="1" scenarios="1"/>
  <mergeCells count="2">
    <mergeCell ref="A1:B1"/>
    <mergeCell ref="A2:B2"/>
  </mergeCells>
  <hyperlinks>
    <hyperlink ref="B13" location="'Basic EPS'!A1" display="1 · Build the numerator and dated denominator →"/>
    <hyperlink ref="B14" location="'Dilution ordering'!A1" display="2 · Compute and order every candidate →"/>
    <hyperlink ref="B15" location="'Release controls'!A1" display="3 · Reconcile and inspect boundarie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F24"/>
  <sheetViews>
    <sheetView showGridLines="0" zoomScale="95" zoomScaleNormal="95" workbookViewId="0"/>
  </sheetViews>
  <sheetFormatPr defaultRowHeight="15"/>
  <cols>
    <col min="1" max="1" width="28.7109375" customWidth="1"/>
    <col min="2" max="6" width="18.7109375" customWidth="1"/>
  </cols>
  <sheetData>
    <row r="1" spans="1:6" ht="30" customHeight="1">
      <c r="A1" s="1" t="s">
        <v>18</v>
      </c>
      <c r="B1" s="1"/>
      <c r="C1" s="1"/>
      <c r="D1" s="1"/>
      <c r="E1" s="1"/>
      <c r="F1" s="1"/>
    </row>
    <row r="2" spans="1:6" ht="21" customHeight="1">
      <c r="A2" s="2" t="s">
        <v>19</v>
      </c>
      <c r="B2" s="2"/>
      <c r="C2" s="2"/>
      <c r="D2" s="2"/>
      <c r="E2" s="2"/>
      <c r="F2" s="2"/>
    </row>
    <row r="4" spans="1:6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</row>
    <row r="5" spans="1:6">
      <c r="A5" s="7" t="s">
        <v>26</v>
      </c>
      <c r="B5" s="8">
        <v>960000</v>
      </c>
      <c r="C5" s="8">
        <v>2</v>
      </c>
      <c r="D5" s="9">
        <f>B5*C5</f>
        <v>1920000</v>
      </c>
      <c r="E5" s="8">
        <v>90</v>
      </c>
      <c r="F5" s="9">
        <f>D5*E5/365</f>
        <v>473424.65753424657</v>
      </c>
    </row>
    <row r="6" spans="1:6">
      <c r="A6" s="7" t="s">
        <v>27</v>
      </c>
      <c r="B6" s="8">
        <v>1160000</v>
      </c>
      <c r="C6" s="8">
        <v>2</v>
      </c>
      <c r="D6" s="9">
        <f>B6*C6</f>
        <v>2320000</v>
      </c>
      <c r="E6" s="8">
        <v>153</v>
      </c>
      <c r="F6" s="9">
        <f>D6*E6/365</f>
        <v>972493.1506849315</v>
      </c>
    </row>
    <row r="7" spans="1:6">
      <c r="A7" s="7" t="s">
        <v>28</v>
      </c>
      <c r="B7" s="8">
        <v>1100000</v>
      </c>
      <c r="C7" s="8">
        <v>2</v>
      </c>
      <c r="D7" s="9">
        <f>B7*C7</f>
        <v>2200000</v>
      </c>
      <c r="E7" s="8">
        <v>61</v>
      </c>
      <c r="F7" s="9">
        <f>D7*E7/365</f>
        <v>367671.23287671234</v>
      </c>
    </row>
    <row r="8" spans="1:6">
      <c r="A8" s="7" t="s">
        <v>29</v>
      </c>
      <c r="B8" s="8">
        <v>1120000</v>
      </c>
      <c r="C8" s="8">
        <v>2</v>
      </c>
      <c r="D8" s="9">
        <f>B8*C8</f>
        <v>2240000</v>
      </c>
      <c r="E8" s="8">
        <v>61</v>
      </c>
      <c r="F8" s="9">
        <f>D8*E8/365</f>
        <v>374356.16438356164</v>
      </c>
    </row>
    <row r="10" spans="1:6">
      <c r="A10" s="7" t="s">
        <v>30</v>
      </c>
      <c r="F10" s="9">
        <f>SUM(F5:F8)</f>
        <v>2187945.2054794524</v>
      </c>
    </row>
    <row r="12" spans="1:6">
      <c r="A12" s="7" t="s">
        <v>31</v>
      </c>
      <c r="B12" s="10">
        <v>8400000</v>
      </c>
    </row>
    <row r="13" spans="1:6">
      <c r="A13" s="7" t="s">
        <v>32</v>
      </c>
      <c r="B13" s="10">
        <v>120000</v>
      </c>
    </row>
    <row r="14" spans="1:6">
      <c r="A14" s="7" t="s">
        <v>33</v>
      </c>
      <c r="B14" s="11">
        <f>B12-B13</f>
        <v>8280000.0</v>
      </c>
    </row>
    <row r="15" spans="1:6">
      <c r="A15" s="7" t="s">
        <v>34</v>
      </c>
      <c r="B15" s="10">
        <v>360000</v>
      </c>
    </row>
    <row r="16" spans="1:6">
      <c r="A16" s="7" t="s">
        <v>35</v>
      </c>
      <c r="B16" s="10">
        <v>6000</v>
      </c>
    </row>
    <row r="17" spans="1:2">
      <c r="A17" s="7" t="s">
        <v>36</v>
      </c>
      <c r="B17" s="11">
        <f>B14-B15-B16</f>
        <v>7914000.0</v>
      </c>
    </row>
    <row r="18" spans="1:2">
      <c r="A18" s="7" t="s">
        <v>37</v>
      </c>
      <c r="B18" s="9">
        <f>15000*2</f>
        <v>30000.0</v>
      </c>
    </row>
    <row r="19" spans="1:2">
      <c r="A19" s="7" t="s">
        <v>38</v>
      </c>
      <c r="B19" s="11">
        <f>B16+B17*B18/(F10+B18)</f>
        <v>113045.0250138966</v>
      </c>
    </row>
    <row r="20" spans="1:2">
      <c r="A20" s="7" t="s">
        <v>39</v>
      </c>
      <c r="B20" s="12">
        <f>B14-B19</f>
        <v>8166954.974986103</v>
      </c>
    </row>
    <row r="21" spans="1:2">
      <c r="A21" s="7" t="s">
        <v>40</v>
      </c>
      <c r="B21" s="13">
        <f>B20/F10</f>
        <v>3.732705441860665</v>
      </c>
    </row>
    <row r="24" spans="1:2">
      <c r="A24" s="14" t="s">
        <v>41</v>
      </c>
      <c r="B24" s="14" t="str">
        <f>IF(SUM(E5:E8)=365,"PASS","CHECK")</f>
        <v>PASS</v>
      </c>
    </row>
  </sheetData>
  <sheetProtection sheet="1" objects="1" scenarios="1"/>
  <mergeCells count="2">
    <mergeCell ref="A1:F1"/>
    <mergeCell ref="A2:F2"/>
  </mergeCells>
  <conditionalFormatting sqref="B24">
    <cfRule type="containsText" dxfId="0" priority="1" operator="containsText" text="PASS">
      <formula>NOT(ISERROR(SEARCH("PASS",B24)))</formula>
    </cfRule>
    <cfRule type="containsText" dxfId="1" priority="2" operator="containsText" text="CHECK">
      <formula>NOT(ISERROR(SEARCH("CHECK",B24)))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J13"/>
  <sheetViews>
    <sheetView showGridLines="0" zoomScale="85" zoomScaleNormal="85" workbookViewId="0"/>
  </sheetViews>
  <sheetFormatPr defaultRowHeight="15"/>
  <cols>
    <col min="1" max="1" width="23.7109375" customWidth="1"/>
    <col min="2" max="4" width="16.7109375" customWidth="1"/>
    <col min="5" max="10" width="18.7109375" customWidth="1"/>
  </cols>
  <sheetData>
    <row r="1" spans="1:10" ht="30" customHeight="1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</row>
    <row r="4" spans="1:10">
      <c r="A4" s="6" t="s">
        <v>44</v>
      </c>
      <c r="B4" s="6" t="s">
        <v>45</v>
      </c>
      <c r="C4" s="6" t="s">
        <v>46</v>
      </c>
      <c r="D4" s="6" t="s">
        <v>47</v>
      </c>
      <c r="E4" s="6" t="s">
        <v>48</v>
      </c>
      <c r="F4" s="6" t="s">
        <v>49</v>
      </c>
      <c r="G4" s="6" t="s">
        <v>50</v>
      </c>
      <c r="H4" s="6" t="s">
        <v>51</v>
      </c>
      <c r="I4" s="6" t="s">
        <v>52</v>
      </c>
      <c r="J4" s="6" t="s">
        <v>53</v>
      </c>
    </row>
    <row r="5" spans="1:10">
      <c r="A5" s="7" t="s">
        <v>54</v>
      </c>
      <c r="B5" s="10">
        <v>0</v>
      </c>
      <c r="C5" s="8">
        <v>40000</v>
      </c>
      <c r="D5" s="13">
        <f>B5/C5</f>
        <v>0.0</v>
      </c>
      <c r="E5" s="11">
        <f>'Basic EPS'!B20</f>
        <v>0</v>
      </c>
      <c r="F5" s="9">
        <f>'Basic EPS'!F10</f>
        <v>0</v>
      </c>
      <c r="G5" s="13">
        <f>(E5+B5)/(F5+C5)</f>
        <v>0</v>
      </c>
      <c r="H5" s="15" t="str">
        <f>IF(G5&lt;=E5/F5,"Include","Exclude")</f>
        <v>Include</v>
      </c>
      <c r="I5" s="11">
        <f>E5+IF(H5="Include",B5,0)</f>
        <v>0</v>
      </c>
      <c r="J5" s="9">
        <f>F5+IF(H5="Include",C5,0)</f>
        <v>0</v>
      </c>
    </row>
    <row r="6" spans="1:10">
      <c r="A6" s="7" t="s">
        <v>55</v>
      </c>
      <c r="B6" s="10">
        <v>0</v>
      </c>
      <c r="C6" s="9">
        <f>300000-(300000*4+366000)/8</f>
        <v>104250.0</v>
      </c>
      <c r="D6" s="13">
        <f>B6/C6</f>
        <v>0.0</v>
      </c>
      <c r="E6" s="11">
        <f>I5</f>
        <v>0</v>
      </c>
      <c r="F6" s="9">
        <f>J5</f>
        <v>0</v>
      </c>
      <c r="G6" s="13">
        <f>(E6+B6)/(F6+C6)</f>
        <v>0</v>
      </c>
      <c r="H6" s="15" t="str">
        <f>IF(G6&lt;=E6/F6,"Include","Exclude")</f>
        <v>Include</v>
      </c>
      <c r="I6" s="11">
        <f>E6+IF(H6="Include",B6,0)</f>
        <v>0</v>
      </c>
      <c r="J6" s="9">
        <f>F6+IF(H6="Include",C6,0)</f>
        <v>0</v>
      </c>
    </row>
    <row r="7" spans="1:10">
      <c r="A7" s="7" t="s">
        <v>56</v>
      </c>
      <c r="B7" s="10">
        <v>180000</v>
      </c>
      <c r="C7" s="8">
        <v>160000</v>
      </c>
      <c r="D7" s="13">
        <f>B7/C7</f>
        <v>1.125</v>
      </c>
      <c r="E7" s="11">
        <f>I6</f>
        <v>0</v>
      </c>
      <c r="F7" s="9">
        <f>J6</f>
        <v>0</v>
      </c>
      <c r="G7" s="13">
        <f>(E7+B7)/(F7+C7)</f>
        <v>0</v>
      </c>
      <c r="H7" s="15" t="str">
        <f>IF(G7&lt;=E7/F7,"Include","Exclude")</f>
        <v>Include</v>
      </c>
      <c r="I7" s="11">
        <f>E7+IF(H7="Include",B7,0)</f>
        <v>0</v>
      </c>
      <c r="J7" s="9">
        <f>F7+IF(H7="Include",C7,0)</f>
        <v>0</v>
      </c>
    </row>
    <row r="8" spans="1:10">
      <c r="A8" s="7" t="s">
        <v>57</v>
      </c>
      <c r="B8" s="10">
        <v>200000</v>
      </c>
      <c r="C8" s="8">
        <v>50000</v>
      </c>
      <c r="D8" s="13">
        <f>B8/C8</f>
        <v>4.0</v>
      </c>
      <c r="E8" s="11">
        <f>I7</f>
        <v>0</v>
      </c>
      <c r="F8" s="9">
        <f>J7</f>
        <v>0</v>
      </c>
      <c r="G8" s="13">
        <f>(E8+B8)/(F8+C8)</f>
        <v>0</v>
      </c>
      <c r="H8" s="15" t="str">
        <f>IF(G8&lt;=E8/F8,"Include","Exclude")</f>
        <v>Exclude</v>
      </c>
      <c r="I8" s="11">
        <f>E8+IF(H8="Include",B8,0)</f>
        <v>0</v>
      </c>
      <c r="J8" s="9">
        <f>F8+IF(H8="Include",C8,0)</f>
        <v>0</v>
      </c>
    </row>
    <row r="11" spans="1:10">
      <c r="A11" s="7" t="s">
        <v>58</v>
      </c>
      <c r="B11" s="12">
        <f>I8</f>
        <v>8346954.974986103</v>
      </c>
    </row>
    <row r="12" spans="1:10">
      <c r="A12" s="7" t="s">
        <v>59</v>
      </c>
      <c r="B12" s="9">
        <f>J8</f>
        <v>2492195.2054794524</v>
      </c>
    </row>
    <row r="13" spans="1:10">
      <c r="A13" s="7" t="s">
        <v>60</v>
      </c>
      <c r="B13" s="13">
        <f>B11/B12</f>
        <v>3.349238035862565</v>
      </c>
    </row>
  </sheetData>
  <sheetProtection sheet="1" objects="1" scenarios="1"/>
  <mergeCells count="2">
    <mergeCell ref="A1:J1"/>
    <mergeCell ref="A2:J2"/>
  </mergeCell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54B47"/>
    <pageSetUpPr fitToPage="1"/>
  </sheetPr>
  <dimension ref="A1:D16"/>
  <sheetViews>
    <sheetView showGridLines="0" zoomScale="95" zoomScaleNormal="95" workbookViewId="0"/>
  </sheetViews>
  <sheetFormatPr defaultRowHeight="15"/>
  <cols>
    <col min="1" max="1" width="39.7109375" customWidth="1"/>
    <col min="2" max="4" width="22.7109375" customWidth="1"/>
  </cols>
  <sheetData>
    <row r="1" spans="1:4" ht="30" customHeight="1">
      <c r="A1" s="1" t="s">
        <v>61</v>
      </c>
      <c r="B1" s="1"/>
      <c r="C1" s="1"/>
      <c r="D1" s="1"/>
    </row>
    <row r="2" spans="1:4" ht="21" customHeight="1">
      <c r="A2" s="2" t="s">
        <v>62</v>
      </c>
      <c r="B2" s="2"/>
      <c r="C2" s="2"/>
      <c r="D2" s="2"/>
    </row>
    <row r="4" spans="1:4">
      <c r="A4" s="7" t="s">
        <v>40</v>
      </c>
      <c r="B4" s="13">
        <f>'Basic EPS'!B21</f>
        <v>3.732705441860665</v>
      </c>
    </row>
    <row r="5" spans="1:4">
      <c r="A5" s="7" t="s">
        <v>60</v>
      </c>
      <c r="B5" s="13">
        <f>'Dilution ordering'!B13</f>
        <v>3.349238035862565</v>
      </c>
    </row>
    <row r="7" spans="1:4">
      <c r="A7" s="14" t="s">
        <v>63</v>
      </c>
      <c r="B7" s="14" t="str">
        <f>IF(B5&lt;=B4,"PASS","CHECK")</f>
        <v>PASS</v>
      </c>
    </row>
    <row r="8" spans="1:4">
      <c r="A8" s="14" t="s">
        <v>64</v>
      </c>
      <c r="B8" s="14" t="str">
        <f>IF('Dilution ordering'!H8="Exclude","PASS","CHECK")</f>
        <v>PASS</v>
      </c>
    </row>
    <row r="9" spans="1:4">
      <c r="A9" s="14" t="s">
        <v>65</v>
      </c>
      <c r="B9" s="14" t="str">
        <f>IF(ABS('Dilution ordering'!B11-('Basic EPS'!B20+180000))&lt;0.01,"PASS","CHECK")</f>
        <v>PASS</v>
      </c>
    </row>
    <row r="12" spans="1:4">
      <c r="A12" s="4" t="s">
        <v>66</v>
      </c>
      <c r="B12" s="4"/>
      <c r="C12" s="4"/>
      <c r="D12" s="4"/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  <row r="16" spans="1:4">
      <c r="A16" s="4"/>
      <c r="B16" s="4"/>
      <c r="C16" s="4"/>
      <c r="D16" s="4"/>
    </row>
  </sheetData>
  <sheetProtection sheet="1" objects="1" scenarios="1"/>
  <mergeCells count="3">
    <mergeCell ref="A1:D1"/>
    <mergeCell ref="A2:D2"/>
    <mergeCell ref="A12:D16"/>
  </mergeCells>
  <conditionalFormatting sqref="B7:B9">
    <cfRule type="containsText" dxfId="0" priority="1" operator="containsText" text="PASS">
      <formula>NOT(ISERROR(SEARCH("PASS",B7)))</formula>
    </cfRule>
    <cfRule type="containsText" dxfId="1" priority="2" operator="containsText" text="CHECK">
      <formula>NOT(ISERROR(SEARCH("CHECK",B7)))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Read me</vt:lpstr>
      <vt:lpstr>Basic EPS</vt:lpstr>
      <vt:lpstr>Dilution ordering</vt:lpstr>
      <vt:lpstr>Release controls</vt:lpstr>
      <vt:lpstr>'Basic EPS'!Print_Area</vt:lpstr>
      <vt:lpstr>'Dilution ordering'!Print_Area</vt:lpstr>
      <vt:lpstr>'Read me'!Print_Area</vt:lpstr>
      <vt:lpstr>'Release controls'!Print_Area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Basic and diluted EPS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